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УПС\Заявления по картам с 2019 года\приказ .10.2019\най сайт\"/>
    </mc:Choice>
  </mc:AlternateContent>
  <bookViews>
    <workbookView xWindow="0" yWindow="0" windowWidth="28800" windowHeight="1230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ACTORY_NAME">Бланк!$M$2</definedName>
    <definedName name="A_FIO">Бланк!$D$4</definedName>
    <definedName name="A_INN">Бланк!$X$2</definedName>
    <definedName name="A_NUM">Бланк!$B$4</definedName>
    <definedName name="A_PHONE">Бланк!$Y$2</definedName>
    <definedName name="A_PHONE_M">Бланк!$Z$2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asd">Бланк!$D$4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D_TYPE">Бланк!$X$3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kjlk">Бланк!$T$4</definedName>
    <definedName name="N_DOG">Бланк!#REF!</definedName>
    <definedName name="P_DOLG_1">Бланк!$N$2</definedName>
    <definedName name="P_DOLG_2">Бланк!$P$2</definedName>
    <definedName name="P_DOLG_3">Бланк!$R$2</definedName>
    <definedName name="P_DOLG_4">Бланк!$T$2</definedName>
    <definedName name="P_DOLG_5">Бланк!$V$2</definedName>
    <definedName name="P_FIO_1">Бланк!$O$2</definedName>
    <definedName name="P_FIO_2">Бланк!$Q$2</definedName>
    <definedName name="P_FIO_3">Бланк!$S$2</definedName>
    <definedName name="P_FIO_4">Бланк!$U$2</definedName>
    <definedName name="P_FIO_5">Бланк!$W$2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vvv">Бланк!$W$4</definedName>
    <definedName name="Z_DATE">Бланк!$AN$4</definedName>
  </definedNames>
  <calcPr calcId="162913"/>
</workbook>
</file>

<file path=xl/calcChain.xml><?xml version="1.0" encoding="utf-8"?>
<calcChain xmlns="http://schemas.openxmlformats.org/spreadsheetml/2006/main">
  <c r="AJ58" i="3" l="1"/>
  <c r="AG58" i="3"/>
  <c r="AJ32" i="3"/>
  <c r="AG32" i="3"/>
  <c r="K26" i="3" l="1"/>
  <c r="A82" i="3" l="1"/>
  <c r="S82" i="3"/>
  <c r="K19" i="3" l="1"/>
  <c r="AA15" i="3" l="1"/>
  <c r="K15" i="3"/>
  <c r="A15" i="3"/>
  <c r="AA14" i="3"/>
  <c r="K14" i="3"/>
  <c r="A14" i="3"/>
  <c r="AA13" i="3"/>
  <c r="K13" i="3"/>
  <c r="A13" i="3"/>
  <c r="AA12" i="3"/>
  <c r="K12" i="3"/>
  <c r="A12" i="3"/>
  <c r="AG25" i="3" l="1"/>
  <c r="Z25" i="3"/>
  <c r="U25" i="3"/>
  <c r="P25" i="3"/>
  <c r="K25" i="3"/>
  <c r="AL24" i="3"/>
  <c r="AG24" i="3"/>
  <c r="V24" i="3"/>
  <c r="P24" i="3"/>
  <c r="K24" i="3"/>
  <c r="AA18" i="3"/>
  <c r="R18" i="3"/>
  <c r="K18" i="3"/>
  <c r="AI17" i="3"/>
  <c r="AA17" i="3"/>
  <c r="R17" i="3"/>
  <c r="K17" i="3"/>
  <c r="Z37" i="3"/>
  <c r="O37" i="3"/>
  <c r="P35" i="3"/>
  <c r="AK34" i="3"/>
  <c r="Y34" i="3"/>
  <c r="P34" i="3"/>
  <c r="AF33" i="3"/>
  <c r="V33" i="3"/>
  <c r="P33" i="3"/>
  <c r="P32" i="3"/>
  <c r="K32" i="3"/>
  <c r="X31" i="3"/>
  <c r="K31" i="3"/>
  <c r="AK30" i="3"/>
  <c r="AI30" i="3"/>
  <c r="AG30" i="3"/>
  <c r="AE30" i="3"/>
  <c r="AC30" i="3"/>
  <c r="AA30" i="3"/>
  <c r="Y30" i="3"/>
  <c r="W30" i="3"/>
  <c r="U30" i="3"/>
  <c r="S30" i="3"/>
  <c r="Q30" i="3"/>
  <c r="O30" i="3"/>
  <c r="M30" i="3"/>
  <c r="K30" i="3"/>
  <c r="I30" i="3"/>
  <c r="G30" i="3"/>
  <c r="E30" i="3"/>
  <c r="C30" i="3"/>
  <c r="A30" i="3"/>
  <c r="K28" i="3"/>
  <c r="N10" i="3"/>
  <c r="F10" i="3"/>
  <c r="N9" i="3"/>
  <c r="F9" i="3"/>
  <c r="S76" i="3" l="1"/>
  <c r="A76" i="3"/>
  <c r="Z63" i="3"/>
  <c r="O63" i="3"/>
  <c r="P61" i="3"/>
  <c r="AK60" i="3"/>
  <c r="Y60" i="3"/>
  <c r="P60" i="3"/>
  <c r="AF59" i="3"/>
  <c r="V59" i="3"/>
  <c r="P59" i="3"/>
  <c r="P58" i="3"/>
  <c r="K58" i="3"/>
  <c r="X57" i="3"/>
  <c r="K57" i="3"/>
  <c r="AK56" i="3"/>
  <c r="AI56" i="3"/>
  <c r="AG56" i="3"/>
  <c r="AE56" i="3"/>
  <c r="AC56" i="3"/>
  <c r="AA56" i="3"/>
  <c r="Y56" i="3"/>
  <c r="W56" i="3"/>
  <c r="U56" i="3"/>
  <c r="S56" i="3"/>
  <c r="Q56" i="3"/>
  <c r="O56" i="3"/>
  <c r="M56" i="3"/>
  <c r="K56" i="3"/>
  <c r="I56" i="3"/>
  <c r="G56" i="3"/>
  <c r="E56" i="3"/>
  <c r="C56" i="3"/>
  <c r="A56" i="3"/>
  <c r="K54" i="3"/>
  <c r="W87" i="3" l="1"/>
  <c r="AI87" i="3"/>
  <c r="A87" i="3"/>
  <c r="AL3" i="3"/>
  <c r="AA3" i="3"/>
</calcChain>
</file>

<file path=xl/sharedStrings.xml><?xml version="1.0" encoding="utf-8"?>
<sst xmlns="http://schemas.openxmlformats.org/spreadsheetml/2006/main" count="157" uniqueCount="107">
  <si>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</si>
  <si>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</si>
  <si>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</si>
  <si>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</si>
  <si>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¨</t>
  </si>
  <si>
    <t>Фамилия Имя Отчество</t>
  </si>
  <si>
    <t>Дата рождения</t>
  </si>
  <si>
    <t>Место рождения</t>
  </si>
  <si>
    <t>Гражданство</t>
  </si>
  <si>
    <t>Российское</t>
  </si>
  <si>
    <t>Иное (указать):</t>
  </si>
  <si>
    <t>Пол</t>
  </si>
  <si>
    <t>муж.</t>
  </si>
  <si>
    <t>жен.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</si>
  <si>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</si>
  <si>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</si>
  <si>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</si>
  <si>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</si>
  <si>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</si>
  <si>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</si>
  <si>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</si>
  <si>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</si>
  <si>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Контактные телефоны</t>
  </si>
  <si>
    <t>домашний</t>
  </si>
  <si>
    <t>мобильный</t>
  </si>
  <si>
    <t>рабочий</t>
  </si>
  <si>
    <t>Настоящим подтверждаю, что:</t>
  </si>
  <si>
    <t>(дата)</t>
  </si>
  <si>
    <t>(Фамилия, Инициалы)</t>
  </si>
  <si>
    <t>"SMS-оповещение" - получение информации о пополнении счета и операциях совершаемых при помощи карты.</t>
  </si>
  <si>
    <t>+7</t>
  </si>
  <si>
    <t>Номер мобильного телефона для отправки SMS-уведомлений:</t>
  </si>
  <si>
    <t>В случае предоставления доступа к услугам я:</t>
  </si>
  <si>
    <r>
      <t>ü</t>
    </r>
    <r>
      <rPr>
        <sz val="6"/>
        <rFont val="Arial"/>
        <family val="2"/>
        <charset val="204"/>
      </rPr>
      <t xml:space="preserve"> против проверки указанных мною данных не возражаю;</t>
    </r>
  </si>
  <si>
    <r>
      <t>ü</t>
    </r>
    <r>
      <rPr>
        <sz val="6"/>
        <rFont val="Arial"/>
        <family val="2"/>
        <charset val="204"/>
      </rPr>
      <t xml:space="preserve"> при совершении  банковских и иных операций действую к своей выгоде. В случае проведения операций к выгоде третьих лиц обязуюсь незамедлительно
</t>
    </r>
  </si>
  <si>
    <t>представить в Банк документы и сведения, необходимые для идентификации указанных лиц;</t>
  </si>
  <si>
    <r>
      <t>ü</t>
    </r>
    <r>
      <rPr>
        <sz val="6"/>
        <rFont val="Arial"/>
        <family val="2"/>
        <charset val="204"/>
      </rPr>
      <t xml:space="preserve"> в случае принятия Банком отрицательного решения об открытии банковского счета и предоставлении международной расчетной банковской карты согласен с тем, 
</t>
    </r>
  </si>
  <si>
    <r>
      <t>ü</t>
    </r>
    <r>
      <rPr>
        <sz val="6"/>
        <rFont val="Arial"/>
        <family val="2"/>
        <charset val="204"/>
      </rPr>
      <t xml:space="preserve"> заявляю и подтверждаю, что Банк не несет ответственности в случае неполучения мною сообщений в связи с техническими проблемами, в том числе по вине
</t>
    </r>
  </si>
  <si>
    <t>провайдера, а также в иных случаях, произошедших не по вине Банка.</t>
  </si>
  <si>
    <t>Заполняется Банком</t>
  </si>
  <si>
    <t>(должность)</t>
  </si>
  <si>
    <t>(подпись)</t>
  </si>
  <si>
    <t xml:space="preserve"> Данные владельца счета:</t>
  </si>
  <si>
    <t>Заявление клиентов принято и проверено. Личности клиентов удостоверены.</t>
  </si>
  <si>
    <t xml:space="preserve"> НА ПЕРЕВЫПУСК МЕЖДУНАРОДНОЙ РАСЧЕТНОЙ БАНКОВСКОЙ КАРТЫ</t>
  </si>
  <si>
    <t>VISA Classic</t>
  </si>
  <si>
    <t>VISA Gold</t>
  </si>
  <si>
    <t>VISA Platinum</t>
  </si>
  <si>
    <t xml:space="preserve">MasterCard Standard    </t>
  </si>
  <si>
    <t>MasterCard Gold</t>
  </si>
  <si>
    <t>MasterCard Platinum</t>
  </si>
  <si>
    <t>Срок действия карты</t>
  </si>
  <si>
    <t>þ</t>
  </si>
  <si>
    <t>3 года</t>
  </si>
  <si>
    <t>Валюта счета</t>
  </si>
  <si>
    <t>рубль РФ</t>
  </si>
  <si>
    <t>доллар США</t>
  </si>
  <si>
    <t>евро</t>
  </si>
  <si>
    <t>Предоставление</t>
  </si>
  <si>
    <t>плановое</t>
  </si>
  <si>
    <t>украдена</t>
  </si>
  <si>
    <t>утеряна</t>
  </si>
  <si>
    <t>испорчена</t>
  </si>
  <si>
    <t>изменение Ф.И.О.</t>
  </si>
  <si>
    <t>окончание срока действия</t>
  </si>
  <si>
    <t xml:space="preserve">Основная </t>
  </si>
  <si>
    <t xml:space="preserve">Дополнительная </t>
  </si>
  <si>
    <t>VISA Infinite</t>
  </si>
  <si>
    <t>MasterCard Black</t>
  </si>
  <si>
    <t>срочное</t>
  </si>
  <si>
    <t>х</t>
  </si>
  <si>
    <t xml:space="preserve"> Данные держателя дополнительной карты (не заполняется, если держатель - владелец счета):</t>
  </si>
  <si>
    <t>Имя и Фамилия в латинской транслитерации (не более 19 символов с разделителем)</t>
  </si>
  <si>
    <t>(подпись владельца счета)</t>
  </si>
  <si>
    <t>(подпись держателя доп. карты)</t>
  </si>
  <si>
    <t>№</t>
  </si>
  <si>
    <t xml:space="preserve">Тип карты:    </t>
  </si>
  <si>
    <t>Прошу осуществить перевыпуск карты</t>
  </si>
  <si>
    <t>Причина перевыпуска</t>
  </si>
  <si>
    <t xml:space="preserve">Прошу предоставить доступ к услугам: </t>
  </si>
  <si>
    <t xml:space="preserve">выпущенную </t>
  </si>
  <si>
    <t>на имя:</t>
  </si>
  <si>
    <t>на мое имя:</t>
  </si>
  <si>
    <t>Пакет банковских услуг</t>
  </si>
  <si>
    <t>Тип расчетной банковской карты</t>
  </si>
  <si>
    <t>"Базовый"</t>
  </si>
  <si>
    <t>"Премиум"</t>
  </si>
  <si>
    <t>"Платиновый стандарт"</t>
  </si>
  <si>
    <t>"Эксклюзив"</t>
  </si>
  <si>
    <t xml:space="preserve">Тип карточного продукта </t>
  </si>
  <si>
    <t>обо всех изменениях предоставленной информации;</t>
  </si>
  <si>
    <r>
      <t>ü</t>
    </r>
    <r>
      <rPr>
        <sz val="6"/>
        <rFont val="Arial"/>
        <family val="2"/>
        <charset val="204"/>
      </rPr>
      <t xml:space="preserve"> информация, приведенная в настоящем Заявлении, является полной и достоверной. Обязуюсь в письменной форме незамедлительно информировать Банк
</t>
    </r>
  </si>
  <si>
    <t>Сведения, указанные в Заявлении, достоверны и я выражаю свое согласие на выпуск карты на мое имя.</t>
  </si>
  <si>
    <r>
      <t>ü</t>
    </r>
    <r>
      <rPr>
        <sz val="6"/>
        <rFont val="Arial"/>
        <family val="2"/>
        <charset val="204"/>
      </rPr>
      <t xml:space="preserve"> соглашаюсь получать информационные материалы из Банка на свой мобильный телефон;</t>
    </r>
  </si>
  <si>
    <t>что Банк не обязан сообщать мне причины отказа и возвращать Заявление.</t>
  </si>
  <si>
    <t>подписания настоящего Заявления, ознакомлен;</t>
  </si>
  <si>
    <r>
      <t>ü</t>
    </r>
    <r>
      <rPr>
        <sz val="6"/>
        <rFont val="Arial"/>
        <family val="2"/>
        <charset val="204"/>
      </rPr>
      <t xml:space="preserve"> с Тарифами по выпуску и обслуживанию международных расчетных банковских карт АО Банк "Национальный стандарт", далее - Банк, действующими на момент </t>
    </r>
  </si>
  <si>
    <t>Карта "С заботой о Вас"</t>
  </si>
  <si>
    <t>Зарплатный</t>
  </si>
  <si>
    <t>Зарплатный+</t>
  </si>
  <si>
    <t xml:space="preserve">Карта Молодёжка </t>
  </si>
  <si>
    <t>иное</t>
  </si>
  <si>
    <t>Настоящим отказываюсь от sms-информирования об операциях совершенных с использованием карты.</t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</si>
  <si>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При этом я уведомлен(а) и понимаю, что при отказе от услуги SMS - оповещения у меня возникает риск полного снятия мошенниками денежных средств с банковского счета, открытого для расчетов по операциям с использованием банковской карты, при утрате/краже карты путем использования мошенниками самой карты и/или информации по карте.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</si>
  <si>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Я осознанно отказываюсь от возможности мгновенного получения  SMS–уведомлений  о проведенной операции и, соответственно, понимаю, что отказываюсь от  возможности заблокировать карту сразу после получения  SMS–уведомления о несанкционированной операции с использованием карты.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</si>
  <si>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Со статьей 9 «Порядок использования электронных средств платежа» Федерального закона 161-ФЗ от 27.06.2011 г. "О национальной платежной системе» ознакомлен. Информация, изложенная в статье 9 Федерального закона 161-ФЗ от 27.06.2011г., мне понятна. Претензий к Банку не имею.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</si>
  <si>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Я уведомлен, что информация о совершении операций с использованием карты будет предоставляться мне в порядке, установленном п. 7.1. Правил.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</si>
</sst>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6.5"/>
      <name val="Arial"/>
      <family val="2"/>
      <charset val="204"/>
    </font>
    <font>
      <sz val="7"/>
      <name val="Arial"/>
      <family val="2"/>
      <charset val="204"/>
    </font>
    <font>
      <sz val="6.5"/>
      <name val="Wingdings"/>
      <charset val="2"/>
    </font>
    <font>
      <sz val="6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2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2" xfId="0" applyFont="1" applyBorder="1" applyAlignment="1"/>
    <xf numFmtId="0" fontId="1" fillId="0" borderId="5" xfId="0" applyFont="1" applyBorder="1" applyAlignment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3" xfId="0" applyFont="1" applyFill="1" applyBorder="1"/>
    <xf numFmtId="0" fontId="1" fillId="0" borderId="8" xfId="0" applyFont="1" applyFill="1" applyBorder="1"/>
    <xf numFmtId="0" fontId="1" fillId="0" borderId="0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4" borderId="0" xfId="0" applyFont="1" applyFill="1" applyBorder="1"/>
    <xf numFmtId="0" fontId="0" fillId="0" borderId="0" xfId="0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8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left"/>
    </xf>
    <xf numFmtId="0" fontId="1" fillId="0" borderId="9" xfId="0" applyFont="1" applyBorder="1" applyAlignment="1"/>
    <xf numFmtId="0" fontId="1" fillId="4" borderId="0" xfId="0" applyFont="1" applyFill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9" xfId="0" applyFont="1" applyBorder="1"/>
    <xf numFmtId="0" fontId="9" fillId="4" borderId="0" xfId="0" applyFont="1" applyFill="1" applyBorder="1" applyAlignment="1">
      <alignment horizontal="left"/>
    </xf>
    <xf numFmtId="0" fontId="9" fillId="0" borderId="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3" fillId="4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9" xfId="0" applyFont="1" applyFill="1" applyBorder="1" applyAlignment="1"/>
    <xf numFmtId="0" fontId="1" fillId="0" borderId="9" xfId="0" applyFont="1" applyFill="1" applyBorder="1"/>
    <xf numFmtId="0" fontId="1" fillId="0" borderId="9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6" fillId="0" borderId="12" xfId="0" applyFont="1" applyFill="1" applyBorder="1" applyAlignment="1">
      <alignment horizontal="center"/>
    </xf>
    <xf numFmtId="0" fontId="0" fillId="0" borderId="9" xfId="0" applyBorder="1"/>
    <xf numFmtId="0" fontId="6" fillId="0" borderId="7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0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0" fillId="0" borderId="1" xfId="0" applyBorder="1" applyAlignment="1"/>
    <xf numFmtId="0" fontId="0" fillId="0" borderId="10" xfId="0" applyBorder="1" applyAlignment="1"/>
    <xf numFmtId="0" fontId="1" fillId="0" borderId="10" xfId="0" applyFont="1" applyBorder="1" applyAlignment="1"/>
    <xf numFmtId="0" fontId="1" fillId="0" borderId="0" xfId="0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4" fillId="0" borderId="7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/>
    </xf>
    <xf numFmtId="0" fontId="4" fillId="0" borderId="9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3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" fillId="3" borderId="1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justify" vertical="top" wrapText="1"/>
    </xf>
    <xf numFmtId="0" fontId="1" fillId="0" borderId="6" xfId="0" applyFont="1" applyBorder="1" applyAlignment="1">
      <alignment horizontal="left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0" borderId="9" xfId="1" applyFont="1" applyFill="1" applyBorder="1" applyAlignment="1"/>
    <xf numFmtId="0" fontId="7" fillId="0" borderId="9" xfId="1" applyFill="1" applyBorder="1" applyAlignment="1"/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0" fillId="0" borderId="0" xfId="0" applyBorder="1" applyAlignment="1"/>
    <xf numFmtId="0" fontId="3" fillId="4" borderId="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3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11059</xdr:colOff>
      <xdr:row>0</xdr:row>
      <xdr:rowOff>0</xdr:rowOff>
    </xdr:from>
    <xdr:to>
      <xdr:col>10</xdr:col>
      <xdr:colOff>119357</xdr:colOff>
      <xdr:row>4</xdr:row>
      <xdr:rowOff>9525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59" y="0"/>
          <a:ext cx="1493086" cy="595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tabSelected="1" topLeftCell="A52" zoomScale="130" zoomScaleNormal="130" workbookViewId="0">
      <selection activeCell="BA11" sqref="BA11"/>
    </sheetView>
  </sheetViews>
  <sheetFormatPr defaultColWidth="2.140625" defaultRowHeight="11.25" customHeight="1" x14ac:dyDescent="0.2"/>
  <cols>
    <col min="1" max="1" width="2.140625" style="1" customWidth="1"/>
    <col min="2" max="3" width="2.140625" style="1"/>
    <col min="4" max="4" width="1" style="1" customWidth="1"/>
    <col min="5" max="6" width="2.140625" style="1"/>
    <col min="7" max="7" width="2.140625" style="1" customWidth="1"/>
    <col min="8" max="9" width="2.140625" style="1"/>
    <col min="10" max="10" width="1" style="1" customWidth="1"/>
    <col min="11" max="14" width="2.140625" style="1"/>
    <col min="15" max="15" width="3.7109375" style="1" bestFit="1" customWidth="1"/>
    <col min="16" max="16" width="2.140625" style="1"/>
    <col min="17" max="17" width="2.7109375" style="1" customWidth="1"/>
    <col min="18" max="24" width="2.140625" style="1"/>
    <col min="25" max="25" width="2.28515625" style="1" customWidth="1"/>
    <col min="26" max="26" width="2.42578125" style="1" customWidth="1"/>
    <col min="27" max="34" width="2.140625" style="1"/>
    <col min="35" max="35" width="2.28515625" style="1" customWidth="1"/>
    <col min="36" max="36" width="1.42578125" style="1" customWidth="1"/>
    <col min="37" max="37" width="1.7109375" style="1" customWidth="1"/>
    <col min="38" max="40" width="2.140625" style="1"/>
    <col min="41" max="41" width="2" style="1" customWidth="1"/>
    <col min="42" max="42" width="2.7109375" style="1" customWidth="1"/>
    <col min="43" max="16384" width="2.140625" style="1"/>
  </cols>
  <sheetData>
    <row r="1" spans="1:42" ht="11.25" customHeight="1" x14ac:dyDescent="0.2">
      <c r="AA1" s="192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</row>
    <row r="2" spans="1:42" ht="11.25" customHeight="1" x14ac:dyDescent="0.2">
      <c r="M2" s="11"/>
      <c r="N2" s="4"/>
      <c r="O2" s="4"/>
      <c r="P2" s="4"/>
      <c r="Q2" s="4"/>
      <c r="R2" s="4"/>
      <c r="S2" s="4"/>
      <c r="T2" s="4"/>
      <c r="U2" s="4"/>
      <c r="V2" s="4"/>
      <c r="W2" s="10"/>
      <c r="X2" s="4"/>
      <c r="Y2" s="4"/>
      <c r="Z2" s="10"/>
      <c r="AA2" s="163" t="s">
        <v>1</v>
      </c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5"/>
    </row>
    <row r="3" spans="1:42" ht="11.25" customHeight="1" x14ac:dyDescent="0.2">
      <c r="M3" s="11"/>
      <c r="N3" s="4"/>
      <c r="O3" s="4"/>
      <c r="P3" s="4"/>
      <c r="Q3" s="4"/>
      <c r="R3" s="4"/>
      <c r="S3" s="4"/>
      <c r="T3" s="4"/>
      <c r="U3" s="4"/>
      <c r="V3" s="4"/>
      <c r="W3" s="10"/>
      <c r="X3" s="4"/>
      <c r="Y3" s="4"/>
      <c r="Z3" s="10"/>
      <c r="AA3" s="166" t="str">
        <f>"" &amp; D_NUM</f>
        <v/>
      </c>
      <c r="AB3" s="167"/>
      <c r="AC3" s="167"/>
      <c r="AD3" s="167"/>
      <c r="AE3" s="167"/>
      <c r="AF3" s="167"/>
      <c r="AG3" s="167"/>
      <c r="AH3" s="167"/>
      <c r="AI3" s="167"/>
      <c r="AJ3" s="167"/>
      <c r="AK3" s="2" t="s">
        <v>0</v>
      </c>
      <c r="AL3" s="167" t="str">
        <f>"" &amp; RIGHT(A_NUM,7)</f>
        <v/>
      </c>
      <c r="AM3" s="167"/>
      <c r="AN3" s="167"/>
      <c r="AO3" s="167"/>
      <c r="AP3" s="168"/>
    </row>
    <row r="4" spans="1:42" ht="11.2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12"/>
    </row>
    <row r="5" spans="1:42" ht="11.1" customHeight="1" x14ac:dyDescent="0.2">
      <c r="A5" s="169" t="s">
        <v>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</row>
    <row r="6" spans="1:42" ht="11.1" customHeight="1" x14ac:dyDescent="0.2">
      <c r="A6" s="169" t="s">
        <v>44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</row>
    <row r="7" spans="1:42" ht="11.1" customHeight="1" thickBot="1" x14ac:dyDescent="0.25">
      <c r="A7" s="170" t="s">
        <v>2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</row>
    <row r="8" spans="1:42" ht="11.1" customHeight="1" thickBot="1" x14ac:dyDescent="0.25">
      <c r="A8" s="179" t="s">
        <v>77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27"/>
      <c r="Q8" s="27" t="s">
        <v>75</v>
      </c>
      <c r="R8" s="24"/>
      <c r="S8" s="24"/>
      <c r="T8" s="24"/>
      <c r="U8" s="25"/>
      <c r="V8" s="24"/>
      <c r="W8" s="25"/>
      <c r="X8" s="29" t="s">
        <v>70</v>
      </c>
      <c r="Y8" s="29" t="s">
        <v>70</v>
      </c>
      <c r="Z8" s="29" t="s">
        <v>70</v>
      </c>
      <c r="AA8" s="29" t="s">
        <v>70</v>
      </c>
      <c r="AB8" s="29" t="s">
        <v>70</v>
      </c>
      <c r="AC8" s="29" t="s">
        <v>70</v>
      </c>
      <c r="AD8" s="24"/>
      <c r="AE8" s="25"/>
      <c r="AF8" s="24"/>
      <c r="AG8" s="26"/>
      <c r="AH8" s="22"/>
      <c r="AI8" s="22"/>
      <c r="AJ8" s="22"/>
      <c r="AK8" s="22"/>
      <c r="AL8" s="22"/>
      <c r="AM8" s="22"/>
      <c r="AN8" s="22"/>
      <c r="AO8" s="22"/>
      <c r="AP8" s="22"/>
    </row>
    <row r="9" spans="1:42" ht="11.1" customHeight="1" x14ac:dyDescent="0.2">
      <c r="A9" s="35" t="s">
        <v>76</v>
      </c>
      <c r="B9" s="35"/>
      <c r="C9" s="35"/>
      <c r="D9" s="35"/>
      <c r="E9" s="35"/>
      <c r="F9" s="37" t="str">
        <f>IF(LEFT(C_NUM,6)="429773","þ","¨")</f>
        <v>¨</v>
      </c>
      <c r="G9" s="179" t="s">
        <v>65</v>
      </c>
      <c r="H9" s="180"/>
      <c r="I9" s="180"/>
      <c r="J9" s="180"/>
      <c r="K9" s="180"/>
      <c r="L9" s="180"/>
      <c r="M9" s="180"/>
      <c r="N9" s="5" t="str">
        <f>IF(LEFT(C_NUM,6)="429773","þ","¨")</f>
        <v>¨</v>
      </c>
      <c r="O9" s="179" t="s">
        <v>66</v>
      </c>
      <c r="P9" s="180"/>
      <c r="Q9" s="180"/>
      <c r="R9" s="180"/>
      <c r="S9" s="180"/>
      <c r="T9" s="180"/>
      <c r="U9" s="180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</row>
    <row r="10" spans="1:42" ht="11.1" customHeight="1" x14ac:dyDescent="0.2">
      <c r="A10" s="35" t="s">
        <v>80</v>
      </c>
      <c r="B10" s="38"/>
      <c r="C10" s="37"/>
      <c r="D10" s="35"/>
      <c r="E10" s="36"/>
      <c r="F10" s="37" t="str">
        <f>IF(LEFT(C_NUM,6)="429773","þ","¨")</f>
        <v>¨</v>
      </c>
      <c r="G10" s="194" t="s">
        <v>82</v>
      </c>
      <c r="H10" s="195"/>
      <c r="I10" s="195"/>
      <c r="J10" s="195"/>
      <c r="K10" s="196"/>
      <c r="L10" s="39"/>
      <c r="M10" s="21"/>
      <c r="N10" s="5" t="str">
        <f>IF(LEFT(C_NUM,6)="429773","þ","¨")</f>
        <v>¨</v>
      </c>
      <c r="O10" s="179" t="s">
        <v>81</v>
      </c>
      <c r="P10" s="181"/>
      <c r="Q10" s="181"/>
      <c r="R10" s="36"/>
      <c r="S10" s="36"/>
      <c r="T10" s="36"/>
      <c r="U10" s="36"/>
      <c r="V10" s="36"/>
      <c r="W10" s="3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</row>
    <row r="11" spans="1:42" ht="11.1" customHeight="1" x14ac:dyDescent="0.2">
      <c r="A11" s="204" t="s">
        <v>83</v>
      </c>
      <c r="B11" s="205"/>
      <c r="C11" s="205"/>
      <c r="D11" s="205"/>
      <c r="E11" s="205"/>
      <c r="F11" s="205"/>
      <c r="G11" s="205"/>
      <c r="H11" s="205"/>
      <c r="I11" s="205"/>
      <c r="J11" s="206"/>
      <c r="K11" s="204" t="s">
        <v>84</v>
      </c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6"/>
    </row>
    <row r="12" spans="1:42" ht="11.1" customHeight="1" x14ac:dyDescent="0.2">
      <c r="A12" s="32" t="str">
        <f>IF(ISERROR(FIND("[ БАЗОВЫЙ ]",D_TYPE)),"¨","þ")</f>
        <v>¨</v>
      </c>
      <c r="B12" s="207" t="s">
        <v>85</v>
      </c>
      <c r="C12" s="207"/>
      <c r="D12" s="207"/>
      <c r="E12" s="207"/>
      <c r="F12" s="207"/>
      <c r="G12" s="207"/>
      <c r="H12" s="207"/>
      <c r="I12" s="207"/>
      <c r="J12" s="208"/>
      <c r="K12" s="33" t="str">
        <f>IF(AND(LEFT(C_NUM,6)="518275",NOT(ISERROR(FIND("[ БАЗОВЫЙ ]",D_TYPE)))),"þ","¨")</f>
        <v>¨</v>
      </c>
      <c r="L12" s="34" t="s">
        <v>48</v>
      </c>
      <c r="M12" s="34"/>
      <c r="N12" s="34"/>
      <c r="O12" s="34"/>
      <c r="P12" s="34"/>
      <c r="Q12" s="34"/>
      <c r="R12" s="34"/>
      <c r="S12" s="34"/>
      <c r="T12" s="34"/>
      <c r="U12" s="47"/>
      <c r="V12" s="47"/>
      <c r="W12" s="47"/>
      <c r="X12" s="47"/>
      <c r="Y12" s="47"/>
      <c r="Z12" s="47"/>
      <c r="AA12" s="33" t="str">
        <f>IF(AND(LEFT(C_NUM,6)="429773",NOT(ISERROR(FIND("[ БАЗОВЫЙ ]",D_TYPE)))),"þ","¨")</f>
        <v>¨</v>
      </c>
      <c r="AB12" s="34" t="s">
        <v>45</v>
      </c>
      <c r="AC12" s="34"/>
      <c r="AD12" s="34"/>
      <c r="AE12" s="34"/>
      <c r="AF12" s="34"/>
      <c r="AG12" s="34"/>
      <c r="AH12" s="34"/>
      <c r="AI12" s="34"/>
      <c r="AJ12" s="47"/>
      <c r="AK12" s="47"/>
      <c r="AL12" s="47"/>
      <c r="AM12" s="47"/>
      <c r="AN12" s="47"/>
      <c r="AO12" s="47"/>
      <c r="AP12" s="48"/>
    </row>
    <row r="13" spans="1:42" ht="11.1" customHeight="1" x14ac:dyDescent="0.2">
      <c r="A13" s="32" t="str">
        <f>IF(ISERROR(FIND("[ ПРЕМИУМ ]",D_TYPE)),"¨","þ")</f>
        <v>¨</v>
      </c>
      <c r="B13" s="207" t="s">
        <v>86</v>
      </c>
      <c r="C13" s="207"/>
      <c r="D13" s="207"/>
      <c r="E13" s="207"/>
      <c r="F13" s="207"/>
      <c r="G13" s="207"/>
      <c r="H13" s="207"/>
      <c r="I13" s="207"/>
      <c r="J13" s="208"/>
      <c r="K13" s="33" t="str">
        <f>IF(AND(LEFT(C_NUM,6)="518372",NOT(ISERROR(FIND("[ ПРЕМИУМ ]",D_TYPE)))),"þ","¨")</f>
        <v>¨</v>
      </c>
      <c r="L13" s="34" t="s">
        <v>49</v>
      </c>
      <c r="M13" s="34"/>
      <c r="N13" s="34"/>
      <c r="O13" s="34"/>
      <c r="P13" s="34"/>
      <c r="Q13" s="34"/>
      <c r="R13" s="34"/>
      <c r="S13" s="34"/>
      <c r="T13" s="47"/>
      <c r="U13" s="47"/>
      <c r="V13" s="47"/>
      <c r="W13" s="47"/>
      <c r="X13" s="47"/>
      <c r="Y13" s="47"/>
      <c r="Z13" s="47"/>
      <c r="AA13" s="33" t="str">
        <f>IF(AND(LEFT(C_NUM,6)="429774",NOT(ISERROR(FIND("[ ПРЕМИУМ ]",D_TYPE)))),"þ","¨")</f>
        <v>¨</v>
      </c>
      <c r="AB13" s="34" t="s">
        <v>46</v>
      </c>
      <c r="AC13" s="34"/>
      <c r="AD13" s="34"/>
      <c r="AE13" s="34"/>
      <c r="AF13" s="34"/>
      <c r="AG13" s="34"/>
      <c r="AH13" s="34"/>
      <c r="AI13" s="47"/>
      <c r="AJ13" s="47"/>
      <c r="AK13" s="47"/>
      <c r="AL13" s="47"/>
      <c r="AM13" s="47"/>
      <c r="AN13" s="47"/>
      <c r="AO13" s="47"/>
      <c r="AP13" s="48"/>
    </row>
    <row r="14" spans="1:42" ht="11.1" customHeight="1" x14ac:dyDescent="0.2">
      <c r="A14" s="32" t="str">
        <f>IF(ISERROR(FIND("[ ПЛАТИНОВЫЙ СТАНДАРТ ]",D_TYPE)),"¨","þ")</f>
        <v>¨</v>
      </c>
      <c r="B14" s="207" t="s">
        <v>87</v>
      </c>
      <c r="C14" s="207"/>
      <c r="D14" s="207"/>
      <c r="E14" s="207"/>
      <c r="F14" s="207"/>
      <c r="G14" s="207"/>
      <c r="H14" s="207"/>
      <c r="I14" s="207"/>
      <c r="J14" s="208"/>
      <c r="K14" s="33" t="str">
        <f>IF(AND(LEFT(C_NUM,6)="516445",NOT(ISERROR(FIND("[ ПЛАТИНОВЫЙ СТАНДАРТ ]",D_TYPE)))),"þ","¨")</f>
        <v>¨</v>
      </c>
      <c r="L14" s="34" t="s">
        <v>50</v>
      </c>
      <c r="M14" s="34"/>
      <c r="N14" s="34"/>
      <c r="O14" s="34"/>
      <c r="P14" s="34"/>
      <c r="Q14" s="34"/>
      <c r="R14" s="34"/>
      <c r="S14" s="34"/>
      <c r="T14" s="47"/>
      <c r="U14" s="47"/>
      <c r="V14" s="47"/>
      <c r="W14" s="47"/>
      <c r="X14" s="47"/>
      <c r="Y14" s="47"/>
      <c r="Z14" s="47"/>
      <c r="AA14" s="33" t="str">
        <f>IF(AND(LEFT(C_NUM,6)="419608",NOT(ISERROR(FIND("[ ПЛАТИНОВЫЙ СТАНДАРТ ]",D_TYPE)))),"þ","¨")</f>
        <v>¨</v>
      </c>
      <c r="AB14" s="34" t="s">
        <v>47</v>
      </c>
      <c r="AC14" s="34"/>
      <c r="AD14" s="34"/>
      <c r="AE14" s="34"/>
      <c r="AF14" s="34"/>
      <c r="AG14" s="34"/>
      <c r="AH14" s="34"/>
      <c r="AI14" s="47"/>
      <c r="AJ14" s="47"/>
      <c r="AK14" s="47"/>
      <c r="AL14" s="47"/>
      <c r="AM14" s="47"/>
      <c r="AN14" s="47"/>
      <c r="AO14" s="47"/>
      <c r="AP14" s="48"/>
    </row>
    <row r="15" spans="1:42" ht="11.1" customHeight="1" x14ac:dyDescent="0.2">
      <c r="A15" s="32" t="str">
        <f>IF(ISERROR(FIND("[ ЭКСКЛЮЗИВ ]",D_TYPE)),"¨","þ")</f>
        <v>¨</v>
      </c>
      <c r="B15" s="207" t="s">
        <v>88</v>
      </c>
      <c r="C15" s="207"/>
      <c r="D15" s="207"/>
      <c r="E15" s="207"/>
      <c r="F15" s="207"/>
      <c r="G15" s="207"/>
      <c r="H15" s="207"/>
      <c r="I15" s="207"/>
      <c r="J15" s="208"/>
      <c r="K15" s="33" t="str">
        <f>IF(AND(LEFT(C_NUM,6)="516132",NOT(ISERROR(FIND("[ ЭКСКЛЮЗИВ ]",D_TYPE)))),"þ","¨")</f>
        <v>¨</v>
      </c>
      <c r="L15" s="34" t="s">
        <v>68</v>
      </c>
      <c r="M15" s="34"/>
      <c r="N15" s="34"/>
      <c r="O15" s="34"/>
      <c r="P15" s="34"/>
      <c r="Q15" s="34"/>
      <c r="R15" s="34"/>
      <c r="S15" s="34"/>
      <c r="T15" s="47"/>
      <c r="U15" s="47"/>
      <c r="V15" s="47"/>
      <c r="W15" s="47"/>
      <c r="X15" s="47"/>
      <c r="Y15" s="47"/>
      <c r="Z15" s="47"/>
      <c r="AA15" s="33" t="str">
        <f>IF(AND(LEFT(C_NUM,6)="477710",NOT(ISERROR(FIND("[ ЭКСКЛЮЗИВ ]",D_TYPE)))),"þ","¨")</f>
        <v>¨</v>
      </c>
      <c r="AB15" s="34" t="s">
        <v>67</v>
      </c>
      <c r="AC15" s="34"/>
      <c r="AD15" s="34"/>
      <c r="AE15" s="34"/>
      <c r="AF15" s="34"/>
      <c r="AG15" s="34"/>
      <c r="AH15" s="34"/>
      <c r="AI15" s="47"/>
      <c r="AJ15" s="47"/>
      <c r="AK15" s="47"/>
      <c r="AL15" s="47"/>
      <c r="AM15" s="47"/>
      <c r="AN15" s="47"/>
      <c r="AO15" s="47"/>
      <c r="AP15" s="48"/>
    </row>
    <row r="16" spans="1:42" ht="11.1" customHeight="1" x14ac:dyDescent="0.2">
      <c r="A16" s="44"/>
      <c r="B16" s="43"/>
      <c r="C16" s="37"/>
      <c r="D16" s="44"/>
      <c r="E16" s="45"/>
      <c r="F16" s="37"/>
      <c r="G16" s="40"/>
      <c r="H16" s="41"/>
      <c r="I16" s="41"/>
      <c r="J16" s="41"/>
      <c r="K16" s="42"/>
      <c r="L16" s="39"/>
      <c r="M16" s="44"/>
      <c r="N16" s="5"/>
      <c r="O16" s="44"/>
      <c r="P16" s="46"/>
      <c r="Q16" s="46"/>
      <c r="R16" s="45"/>
      <c r="S16" s="45"/>
      <c r="T16" s="45"/>
      <c r="U16" s="45"/>
      <c r="V16" s="45"/>
      <c r="W16" s="45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</row>
    <row r="17" spans="1:43" ht="11.25" customHeight="1" x14ac:dyDescent="0.2">
      <c r="A17" s="212" t="s">
        <v>89</v>
      </c>
      <c r="B17" s="213"/>
      <c r="C17" s="213"/>
      <c r="D17" s="213"/>
      <c r="E17" s="213"/>
      <c r="F17" s="213"/>
      <c r="G17" s="213"/>
      <c r="H17" s="213"/>
      <c r="I17" s="213"/>
      <c r="J17" s="214"/>
      <c r="K17" s="66" t="str">
        <f>IF(LEFT(C_NUM,6)="429775","þ","¨")</f>
        <v>¨</v>
      </c>
      <c r="L17" s="202" t="s">
        <v>45</v>
      </c>
      <c r="M17" s="202"/>
      <c r="N17" s="202"/>
      <c r="O17" s="202"/>
      <c r="P17" s="202"/>
      <c r="Q17" s="202"/>
      <c r="R17" s="66" t="str">
        <f>IF(LEFT(C_NUM,6)="429773","þ","¨")</f>
        <v>¨</v>
      </c>
      <c r="S17" s="202" t="s">
        <v>46</v>
      </c>
      <c r="T17" s="202"/>
      <c r="U17" s="202"/>
      <c r="V17" s="202"/>
      <c r="W17" s="202"/>
      <c r="X17" s="202"/>
      <c r="Y17" s="202"/>
      <c r="Z17" s="202"/>
      <c r="AA17" s="66" t="str">
        <f>IF(LEFT(C_NUM,6)="429774","þ","¨")</f>
        <v>¨</v>
      </c>
      <c r="AB17" s="202" t="s">
        <v>47</v>
      </c>
      <c r="AC17" s="202"/>
      <c r="AD17" s="202"/>
      <c r="AE17" s="202"/>
      <c r="AF17" s="202"/>
      <c r="AG17" s="202"/>
      <c r="AH17" s="202"/>
      <c r="AI17" s="66" t="str">
        <f>IF(LEFT(C_NUM,6)="419608","þ","¨")</f>
        <v>¨</v>
      </c>
      <c r="AJ17" s="202" t="s">
        <v>67</v>
      </c>
      <c r="AK17" s="202"/>
      <c r="AL17" s="202"/>
      <c r="AM17" s="202"/>
      <c r="AN17" s="202"/>
      <c r="AO17" s="202"/>
      <c r="AP17" s="203"/>
    </row>
    <row r="18" spans="1:43" ht="11.25" customHeight="1" x14ac:dyDescent="0.2">
      <c r="A18" s="215"/>
      <c r="B18" s="216"/>
      <c r="C18" s="216"/>
      <c r="D18" s="216"/>
      <c r="E18" s="216"/>
      <c r="F18" s="216"/>
      <c r="G18" s="216"/>
      <c r="H18" s="216"/>
      <c r="I18" s="216"/>
      <c r="J18" s="217"/>
      <c r="K18" s="67" t="str">
        <f>IF(LEFT(C_NUM,1)="6","þ","¨")</f>
        <v>¨</v>
      </c>
      <c r="L18" s="209" t="s">
        <v>48</v>
      </c>
      <c r="M18" s="209"/>
      <c r="N18" s="209"/>
      <c r="O18" s="209"/>
      <c r="P18" s="209"/>
      <c r="Q18" s="209"/>
      <c r="R18" s="67" t="str">
        <f>IF(LEFT(C_NUM,6)="518275","þ","¨")</f>
        <v>¨</v>
      </c>
      <c r="S18" s="155" t="s">
        <v>49</v>
      </c>
      <c r="T18" s="155"/>
      <c r="U18" s="155"/>
      <c r="V18" s="155"/>
      <c r="W18" s="155"/>
      <c r="X18" s="155"/>
      <c r="Y18" s="155"/>
      <c r="Z18" s="155"/>
      <c r="AA18" s="67" t="str">
        <f>IF(LEFT(C_NUM,6)="518372","þ","¨")</f>
        <v>¨</v>
      </c>
      <c r="AB18" s="209" t="s">
        <v>50</v>
      </c>
      <c r="AC18" s="209"/>
      <c r="AD18" s="209"/>
      <c r="AE18" s="209"/>
      <c r="AF18" s="209"/>
      <c r="AG18" s="209"/>
      <c r="AH18" s="209"/>
      <c r="AI18" s="67" t="s">
        <v>4</v>
      </c>
      <c r="AJ18" s="209" t="s">
        <v>68</v>
      </c>
      <c r="AK18" s="209"/>
      <c r="AL18" s="209"/>
      <c r="AM18" s="209"/>
      <c r="AN18" s="209"/>
      <c r="AO18" s="209"/>
      <c r="AP18" s="210"/>
    </row>
    <row r="19" spans="1:43" ht="11.25" customHeight="1" x14ac:dyDescent="0.2">
      <c r="A19" s="215"/>
      <c r="B19" s="216"/>
      <c r="C19" s="216"/>
      <c r="D19" s="216"/>
      <c r="E19" s="216"/>
      <c r="F19" s="216"/>
      <c r="G19" s="216"/>
      <c r="H19" s="216"/>
      <c r="I19" s="216"/>
      <c r="J19" s="217"/>
      <c r="K19" s="79" t="str">
        <f>IF(LEFT(C_NUM,6)="429775","þ","¨")</f>
        <v>¨</v>
      </c>
      <c r="L19" s="202" t="s">
        <v>45</v>
      </c>
      <c r="M19" s="211"/>
      <c r="N19" s="211"/>
      <c r="O19" s="211"/>
      <c r="P19" s="75" t="s">
        <v>100</v>
      </c>
      <c r="Q19" s="75"/>
      <c r="R19" s="75"/>
      <c r="S19" s="84"/>
      <c r="T19" s="84"/>
      <c r="U19" s="84"/>
      <c r="V19" s="15"/>
      <c r="W19" s="86"/>
      <c r="X19" s="86"/>
      <c r="Y19" s="86"/>
      <c r="Z19" s="87"/>
      <c r="AA19" s="88"/>
      <c r="AB19" s="85"/>
      <c r="AC19" s="80"/>
      <c r="AD19" s="80"/>
      <c r="AE19" s="80"/>
      <c r="AF19" s="80"/>
      <c r="AG19" s="81"/>
      <c r="AH19" s="81"/>
      <c r="AI19" s="81"/>
      <c r="AJ19" s="81"/>
      <c r="AK19" s="81"/>
      <c r="AL19" s="81"/>
      <c r="AM19" s="82"/>
      <c r="AN19" s="81"/>
      <c r="AO19" s="81"/>
      <c r="AP19" s="83"/>
      <c r="AQ19" s="57"/>
    </row>
    <row r="20" spans="1:43" ht="11.25" customHeight="1" x14ac:dyDescent="0.2">
      <c r="A20" s="215"/>
      <c r="B20" s="216"/>
      <c r="C20" s="216"/>
      <c r="D20" s="216"/>
      <c r="E20" s="216"/>
      <c r="F20" s="216"/>
      <c r="G20" s="216"/>
      <c r="H20" s="216"/>
      <c r="I20" s="216"/>
      <c r="J20" s="217"/>
      <c r="K20" s="73" t="s">
        <v>4</v>
      </c>
      <c r="L20" s="74" t="s">
        <v>45</v>
      </c>
      <c r="M20" s="74"/>
      <c r="N20" s="74"/>
      <c r="O20" s="74"/>
      <c r="P20" s="74" t="s">
        <v>97</v>
      </c>
      <c r="Q20" s="74"/>
      <c r="R20" s="75"/>
      <c r="S20" s="75"/>
      <c r="T20" s="75"/>
      <c r="U20" s="75"/>
      <c r="V20" s="76"/>
      <c r="W20" s="76"/>
      <c r="X20" s="76"/>
      <c r="Y20" s="76"/>
      <c r="Z20" s="76"/>
      <c r="AA20" s="76"/>
      <c r="AB20" s="76"/>
      <c r="AC20" s="75"/>
      <c r="AD20" s="75"/>
      <c r="AE20" s="76"/>
      <c r="AF20" s="76"/>
      <c r="AG20" s="76"/>
      <c r="AH20" s="76"/>
      <c r="AI20" s="76"/>
      <c r="AJ20" s="76"/>
      <c r="AK20" s="76"/>
      <c r="AL20" s="76"/>
      <c r="AM20" s="76"/>
      <c r="AN20" s="75"/>
      <c r="AO20" s="75"/>
      <c r="AP20" s="69"/>
    </row>
    <row r="21" spans="1:43" ht="11.25" customHeight="1" x14ac:dyDescent="0.2">
      <c r="A21" s="215"/>
      <c r="B21" s="216"/>
      <c r="C21" s="216"/>
      <c r="D21" s="216"/>
      <c r="E21" s="216"/>
      <c r="F21" s="216"/>
      <c r="G21" s="216"/>
      <c r="H21" s="216"/>
      <c r="I21" s="216"/>
      <c r="J21" s="217"/>
      <c r="K21" s="77" t="s">
        <v>4</v>
      </c>
      <c r="L21" s="70" t="s">
        <v>48</v>
      </c>
      <c r="M21" s="70"/>
      <c r="N21" s="70"/>
      <c r="O21" s="70"/>
      <c r="P21" s="70"/>
      <c r="Q21" s="78"/>
      <c r="R21" s="72"/>
      <c r="S21" s="72" t="s">
        <v>97</v>
      </c>
      <c r="T21" s="72"/>
      <c r="U21" s="72"/>
      <c r="V21" s="71"/>
      <c r="W21" s="71"/>
      <c r="X21" s="71"/>
      <c r="Y21" s="71"/>
      <c r="Z21" s="71"/>
      <c r="AA21" s="71"/>
      <c r="AB21" s="71"/>
      <c r="AC21" s="72"/>
      <c r="AD21" s="72"/>
      <c r="AE21" s="71"/>
      <c r="AF21" s="71"/>
      <c r="AG21" s="71"/>
      <c r="AH21" s="71"/>
      <c r="AI21" s="71"/>
      <c r="AJ21" s="71"/>
      <c r="AK21" s="71"/>
      <c r="AL21" s="71"/>
      <c r="AM21" s="71"/>
      <c r="AN21" s="72"/>
      <c r="AO21" s="72"/>
      <c r="AP21" s="68"/>
    </row>
    <row r="22" spans="1:43" ht="11.25" customHeight="1" x14ac:dyDescent="0.2">
      <c r="A22" s="218"/>
      <c r="B22" s="219"/>
      <c r="C22" s="219"/>
      <c r="D22" s="219"/>
      <c r="E22" s="219"/>
      <c r="F22" s="219"/>
      <c r="G22" s="219"/>
      <c r="H22" s="219"/>
      <c r="I22" s="219"/>
      <c r="J22" s="220"/>
      <c r="K22" s="77" t="s">
        <v>4</v>
      </c>
      <c r="L22" s="70" t="s">
        <v>98</v>
      </c>
      <c r="M22" s="70"/>
      <c r="N22" s="70"/>
      <c r="O22" s="70"/>
      <c r="P22" s="70"/>
      <c r="Q22" s="77" t="s">
        <v>4</v>
      </c>
      <c r="R22" s="70" t="s">
        <v>99</v>
      </c>
      <c r="S22" s="72"/>
      <c r="T22" s="72"/>
      <c r="U22" s="72"/>
      <c r="V22" s="71"/>
      <c r="W22" s="71"/>
      <c r="X22" s="71"/>
      <c r="Y22" s="71"/>
      <c r="Z22" s="71"/>
      <c r="AA22" s="71"/>
      <c r="AB22" s="71"/>
      <c r="AC22" s="72"/>
      <c r="AD22" s="72"/>
      <c r="AE22" s="71"/>
      <c r="AF22" s="71"/>
      <c r="AG22" s="71"/>
      <c r="AH22" s="71"/>
      <c r="AI22" s="71"/>
      <c r="AJ22" s="71"/>
      <c r="AK22" s="71"/>
      <c r="AL22" s="71"/>
      <c r="AM22" s="71"/>
      <c r="AN22" s="72"/>
      <c r="AO22" s="72"/>
      <c r="AP22" s="68"/>
    </row>
    <row r="23" spans="1:43" ht="11.25" customHeight="1" x14ac:dyDescent="0.2">
      <c r="A23" s="174" t="s">
        <v>51</v>
      </c>
      <c r="B23" s="175"/>
      <c r="C23" s="175"/>
      <c r="D23" s="175"/>
      <c r="E23" s="175"/>
      <c r="F23" s="175"/>
      <c r="G23" s="175"/>
      <c r="H23" s="175"/>
      <c r="I23" s="175"/>
      <c r="J23" s="176"/>
      <c r="K23" s="54" t="s">
        <v>52</v>
      </c>
      <c r="L23" s="52" t="s">
        <v>53</v>
      </c>
      <c r="M23" s="52"/>
      <c r="N23" s="52"/>
      <c r="O23" s="52"/>
      <c r="P23" s="52"/>
      <c r="Q23" s="52"/>
      <c r="R23" s="56"/>
      <c r="S23" s="56"/>
      <c r="T23" s="56"/>
      <c r="U23" s="56"/>
      <c r="V23" s="56"/>
      <c r="W23" s="56"/>
      <c r="X23" s="56"/>
      <c r="Y23" s="56"/>
      <c r="Z23" s="197"/>
      <c r="AA23" s="197"/>
      <c r="AB23" s="197"/>
      <c r="AC23" s="197"/>
      <c r="AD23" s="197"/>
      <c r="AE23" s="197"/>
      <c r="AF23" s="197"/>
      <c r="AG23" s="148"/>
      <c r="AH23" s="148"/>
      <c r="AI23" s="148"/>
      <c r="AJ23" s="148"/>
      <c r="AK23" s="148"/>
      <c r="AL23" s="148"/>
      <c r="AM23" s="148"/>
      <c r="AN23" s="148"/>
      <c r="AO23" s="148"/>
      <c r="AP23" s="149"/>
    </row>
    <row r="24" spans="1:43" ht="11.25" customHeight="1" x14ac:dyDescent="0.2">
      <c r="A24" s="115" t="s">
        <v>54</v>
      </c>
      <c r="B24" s="116"/>
      <c r="C24" s="116"/>
      <c r="D24" s="116"/>
      <c r="E24" s="116"/>
      <c r="F24" s="116"/>
      <c r="G24" s="116"/>
      <c r="H24" s="116"/>
      <c r="I24" s="116"/>
      <c r="J24" s="116"/>
      <c r="K24" s="23" t="str">
        <f>IF(MID(A_NUM,6,3)="810","þ","¨")</f>
        <v>¨</v>
      </c>
      <c r="L24" s="198" t="s">
        <v>55</v>
      </c>
      <c r="M24" s="198"/>
      <c r="N24" s="198"/>
      <c r="O24" s="198"/>
      <c r="P24" s="5" t="str">
        <f>IF(MID(A_NUM,6,3)="840","þ","¨")</f>
        <v>¨</v>
      </c>
      <c r="Q24" s="198" t="s">
        <v>56</v>
      </c>
      <c r="R24" s="198"/>
      <c r="S24" s="198"/>
      <c r="T24" s="198"/>
      <c r="U24" s="198"/>
      <c r="V24" s="5" t="str">
        <f>IF(MID(A_NUM,6,3)="978","þ","¨")</f>
        <v>¨</v>
      </c>
      <c r="W24" s="198" t="s">
        <v>57</v>
      </c>
      <c r="X24" s="198"/>
      <c r="Y24" s="199"/>
      <c r="Z24" s="200" t="s">
        <v>58</v>
      </c>
      <c r="AA24" s="200"/>
      <c r="AB24" s="200"/>
      <c r="AC24" s="200"/>
      <c r="AD24" s="200"/>
      <c r="AE24" s="200"/>
      <c r="AF24" s="201"/>
      <c r="AG24" s="23" t="str">
        <f>IF(C_PRIORITY="0","þ","¨")</f>
        <v>¨</v>
      </c>
      <c r="AH24" s="198" t="s">
        <v>59</v>
      </c>
      <c r="AI24" s="198"/>
      <c r="AJ24" s="198"/>
      <c r="AK24" s="198"/>
      <c r="AL24" s="5" t="str">
        <f>IF(AND(C_PRIORITY&lt;&gt;"0",NOT(ISBLANK(C_PRIORITY))),"þ","¨")</f>
        <v>¨</v>
      </c>
      <c r="AM24" s="198" t="s">
        <v>69</v>
      </c>
      <c r="AN24" s="198"/>
      <c r="AO24" s="198"/>
      <c r="AP24" s="199"/>
    </row>
    <row r="25" spans="1:43" ht="11.25" customHeight="1" x14ac:dyDescent="0.2">
      <c r="A25" s="103" t="s">
        <v>78</v>
      </c>
      <c r="B25" s="104"/>
      <c r="C25" s="104"/>
      <c r="D25" s="104"/>
      <c r="E25" s="104"/>
      <c r="F25" s="104"/>
      <c r="G25" s="104"/>
      <c r="H25" s="104"/>
      <c r="I25" s="104"/>
      <c r="J25" s="105"/>
      <c r="K25" s="33" t="str">
        <f>IF(C_REASON="1","þ","¨")</f>
        <v>¨</v>
      </c>
      <c r="L25" s="122" t="s">
        <v>60</v>
      </c>
      <c r="M25" s="122"/>
      <c r="N25" s="122"/>
      <c r="O25" s="122"/>
      <c r="P25" s="33" t="str">
        <f>IF(C_REASON="2","þ","¨")</f>
        <v>¨</v>
      </c>
      <c r="Q25" s="122" t="s">
        <v>61</v>
      </c>
      <c r="R25" s="122"/>
      <c r="S25" s="122"/>
      <c r="T25" s="122"/>
      <c r="U25" s="33" t="str">
        <f>IF(C_REASON="3","þ","¨")</f>
        <v>¨</v>
      </c>
      <c r="V25" s="122" t="s">
        <v>62</v>
      </c>
      <c r="W25" s="122"/>
      <c r="X25" s="122"/>
      <c r="Y25" s="122"/>
      <c r="Z25" s="33" t="str">
        <f>IF(C_REASON="4","þ","¨")</f>
        <v>¨</v>
      </c>
      <c r="AA25" s="122" t="s">
        <v>63</v>
      </c>
      <c r="AB25" s="122"/>
      <c r="AC25" s="122"/>
      <c r="AD25" s="122"/>
      <c r="AE25" s="122"/>
      <c r="AF25" s="122"/>
      <c r="AG25" s="33" t="str">
        <f>IF(C_REASON="5","þ","¨")</f>
        <v>¨</v>
      </c>
      <c r="AH25" s="122" t="s">
        <v>64</v>
      </c>
      <c r="AI25" s="122"/>
      <c r="AJ25" s="122"/>
      <c r="AK25" s="122"/>
      <c r="AL25" s="122"/>
      <c r="AM25" s="122"/>
      <c r="AN25" s="122"/>
      <c r="AO25" s="122"/>
      <c r="AP25" s="123"/>
    </row>
    <row r="26" spans="1:43" ht="11.25" customHeight="1" x14ac:dyDescent="0.2">
      <c r="A26" s="221"/>
      <c r="B26" s="222"/>
      <c r="C26" s="222"/>
      <c r="D26" s="222"/>
      <c r="E26" s="222"/>
      <c r="F26" s="222"/>
      <c r="G26" s="222"/>
      <c r="H26" s="222"/>
      <c r="I26" s="222"/>
      <c r="J26" s="223"/>
      <c r="K26" s="33" t="str">
        <f>IF(C_REASON="5","þ","¨")</f>
        <v>¨</v>
      </c>
      <c r="L26" s="122" t="s">
        <v>101</v>
      </c>
      <c r="M26" s="122"/>
      <c r="N26" s="122"/>
      <c r="O26" s="122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8"/>
    </row>
    <row r="27" spans="1:43" ht="11.1" customHeight="1" x14ac:dyDescent="0.2">
      <c r="A27" s="139" t="s">
        <v>42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</row>
    <row r="28" spans="1:43" ht="11.1" customHeight="1" x14ac:dyDescent="0.2">
      <c r="A28" s="115" t="s">
        <v>5</v>
      </c>
      <c r="B28" s="116"/>
      <c r="C28" s="116"/>
      <c r="D28" s="116"/>
      <c r="E28" s="116"/>
      <c r="F28" s="116"/>
      <c r="G28" s="116"/>
      <c r="H28" s="116"/>
      <c r="I28" s="116"/>
      <c r="J28" s="117"/>
      <c r="K28" s="121" t="str">
        <f>"" &amp; A_FIO</f>
        <v/>
      </c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3"/>
    </row>
    <row r="29" spans="1:43" ht="11.1" customHeight="1" x14ac:dyDescent="0.2">
      <c r="A29" s="124" t="s">
        <v>72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6"/>
    </row>
    <row r="30" spans="1:43" ht="11.1" customHeight="1" x14ac:dyDescent="0.2">
      <c r="A30" s="127" t="str">
        <f>MID(C_FIOLATIN,1,1)</f>
        <v/>
      </c>
      <c r="B30" s="128"/>
      <c r="C30" s="127" t="str">
        <f>MID(C_FIOLATIN,2,1)</f>
        <v/>
      </c>
      <c r="D30" s="128"/>
      <c r="E30" s="127" t="str">
        <f>MID(C_FIOLATIN,3,1)</f>
        <v/>
      </c>
      <c r="F30" s="128"/>
      <c r="G30" s="127" t="str">
        <f>MID(C_FIOLATIN,4,1)</f>
        <v/>
      </c>
      <c r="H30" s="128"/>
      <c r="I30" s="127" t="str">
        <f>MID(C_FIOLATIN,5,1)</f>
        <v/>
      </c>
      <c r="J30" s="128"/>
      <c r="K30" s="127" t="str">
        <f>MID(C_FIOLATIN,6,1)</f>
        <v/>
      </c>
      <c r="L30" s="128"/>
      <c r="M30" s="127" t="str">
        <f>MID(C_FIOLATIN,7,1)</f>
        <v/>
      </c>
      <c r="N30" s="128"/>
      <c r="O30" s="127" t="str">
        <f>MID(C_FIOLATIN,8,1)</f>
        <v/>
      </c>
      <c r="P30" s="128"/>
      <c r="Q30" s="127" t="str">
        <f>MID(C_FIOLATIN,9,1)</f>
        <v/>
      </c>
      <c r="R30" s="128"/>
      <c r="S30" s="127" t="str">
        <f>MID(C_FIOLATIN,10,1)</f>
        <v/>
      </c>
      <c r="T30" s="128"/>
      <c r="U30" s="127" t="str">
        <f>MID(C_FIOLATIN,11,1)</f>
        <v/>
      </c>
      <c r="V30" s="128"/>
      <c r="W30" s="127" t="str">
        <f>MID(C_FIOLATIN,12,1)</f>
        <v/>
      </c>
      <c r="X30" s="128"/>
      <c r="Y30" s="127" t="str">
        <f>MID(C_FIOLATIN,13,1)</f>
        <v/>
      </c>
      <c r="Z30" s="128"/>
      <c r="AA30" s="127" t="str">
        <f>MID(C_FIOLATIN,14,1)</f>
        <v/>
      </c>
      <c r="AB30" s="128"/>
      <c r="AC30" s="127" t="str">
        <f>MID(C_FIOLATIN,15,1)</f>
        <v/>
      </c>
      <c r="AD30" s="128"/>
      <c r="AE30" s="127" t="str">
        <f>MID(C_FIOLATIN,16,1)</f>
        <v/>
      </c>
      <c r="AF30" s="128"/>
      <c r="AG30" s="127" t="str">
        <f>MID(C_FIOLATIN,17,1)</f>
        <v/>
      </c>
      <c r="AH30" s="128"/>
      <c r="AI30" s="127" t="str">
        <f>MID(C_FIOLATIN,18,1)</f>
        <v/>
      </c>
      <c r="AJ30" s="128"/>
      <c r="AK30" s="127" t="str">
        <f>MID(C_FIOLATIN,19,1)</f>
        <v/>
      </c>
      <c r="AL30" s="131"/>
      <c r="AM30" s="224"/>
      <c r="AN30" s="224"/>
      <c r="AO30" s="224"/>
      <c r="AP30" s="224"/>
    </row>
    <row r="31" spans="1:43" ht="11.1" customHeight="1" x14ac:dyDescent="0.2">
      <c r="A31" s="115" t="s">
        <v>6</v>
      </c>
      <c r="B31" s="116"/>
      <c r="C31" s="116"/>
      <c r="D31" s="116"/>
      <c r="E31" s="116"/>
      <c r="F31" s="116"/>
      <c r="G31" s="116"/>
      <c r="H31" s="116"/>
      <c r="I31" s="116"/>
      <c r="J31" s="117"/>
      <c r="K31" s="121" t="str">
        <f>"" &amp; A_BIRTHDAY</f>
        <v/>
      </c>
      <c r="L31" s="122"/>
      <c r="M31" s="122"/>
      <c r="N31" s="122"/>
      <c r="O31" s="122"/>
      <c r="P31" s="123"/>
      <c r="Q31" s="115" t="s">
        <v>7</v>
      </c>
      <c r="R31" s="116"/>
      <c r="S31" s="116"/>
      <c r="T31" s="116"/>
      <c r="U31" s="116"/>
      <c r="V31" s="116"/>
      <c r="W31" s="117"/>
      <c r="X31" s="121" t="str">
        <f>"" &amp; A_BIRTHPLACE</f>
        <v/>
      </c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3"/>
    </row>
    <row r="32" spans="1:43" ht="11.1" customHeight="1" x14ac:dyDescent="0.2">
      <c r="A32" s="115" t="s">
        <v>8</v>
      </c>
      <c r="B32" s="116"/>
      <c r="C32" s="116"/>
      <c r="D32" s="116"/>
      <c r="E32" s="116"/>
      <c r="F32" s="116"/>
      <c r="G32" s="116"/>
      <c r="H32" s="116"/>
      <c r="I32" s="116"/>
      <c r="J32" s="117"/>
      <c r="K32" s="32" t="str">
        <f>IF(A_RESIDENT="1","þ","¨")</f>
        <v>¨</v>
      </c>
      <c r="L32" s="122" t="s">
        <v>9</v>
      </c>
      <c r="M32" s="122"/>
      <c r="N32" s="122"/>
      <c r="O32" s="122"/>
      <c r="P32" s="33" t="str">
        <f>IF(A_RESIDENT="0","þ","¨")</f>
        <v>¨</v>
      </c>
      <c r="Q32" s="122" t="s">
        <v>10</v>
      </c>
      <c r="R32" s="122"/>
      <c r="S32" s="122"/>
      <c r="T32" s="122"/>
      <c r="U32" s="122"/>
      <c r="V32" s="122"/>
      <c r="W32" s="92"/>
      <c r="X32" s="92"/>
      <c r="Y32" s="92"/>
      <c r="Z32" s="92"/>
      <c r="AA32" s="92"/>
      <c r="AB32" s="92"/>
      <c r="AC32" s="92"/>
      <c r="AD32" s="94" t="s">
        <v>11</v>
      </c>
      <c r="AE32" s="95"/>
      <c r="AF32" s="96"/>
      <c r="AG32" s="5" t="str">
        <f>IF(A_SEX="М","þ","¨")</f>
        <v>¨</v>
      </c>
      <c r="AH32" s="8" t="s">
        <v>12</v>
      </c>
      <c r="AI32" s="8"/>
      <c r="AJ32" s="5" t="str">
        <f>IF(A_SEX="Ж","þ","¨")</f>
        <v>¨</v>
      </c>
      <c r="AK32" s="8" t="s">
        <v>13</v>
      </c>
      <c r="AL32" s="8"/>
      <c r="AM32" s="34"/>
      <c r="AN32" s="33"/>
      <c r="AO32" s="34"/>
      <c r="AP32" s="99"/>
    </row>
    <row r="33" spans="1:42" ht="11.1" customHeight="1" x14ac:dyDescent="0.2">
      <c r="A33" s="145" t="s">
        <v>14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6" t="s">
        <v>15</v>
      </c>
      <c r="L33" s="146"/>
      <c r="M33" s="146"/>
      <c r="N33" s="146"/>
      <c r="O33" s="146"/>
      <c r="P33" s="32" t="str">
        <f>IF(A_DOCTYPE="Паспорт РФ","þ","¨")</f>
        <v>¨</v>
      </c>
      <c r="Q33" s="122" t="s">
        <v>16</v>
      </c>
      <c r="R33" s="122"/>
      <c r="S33" s="122"/>
      <c r="T33" s="122"/>
      <c r="U33" s="122"/>
      <c r="V33" s="33" t="str">
        <f>IF(AND(A_DOCTYPE&lt;&gt;"Паспорт РФ",NOT(ISBLANK(A_DOCTYPE))),"þ","¨")</f>
        <v>¨</v>
      </c>
      <c r="W33" s="122" t="s">
        <v>17</v>
      </c>
      <c r="X33" s="122"/>
      <c r="Y33" s="122"/>
      <c r="Z33" s="122"/>
      <c r="AA33" s="122"/>
      <c r="AB33" s="122"/>
      <c r="AC33" s="122"/>
      <c r="AD33" s="122"/>
      <c r="AE33" s="122"/>
      <c r="AF33" s="122" t="str">
        <f>IF(A_DOCTYPE&lt;&gt;"Паспорт РФ","" &amp; A_DOCTYPE,"")</f>
        <v/>
      </c>
      <c r="AG33" s="122"/>
      <c r="AH33" s="122"/>
      <c r="AI33" s="122"/>
      <c r="AJ33" s="122"/>
      <c r="AK33" s="122"/>
      <c r="AL33" s="122"/>
      <c r="AM33" s="122"/>
      <c r="AN33" s="122"/>
      <c r="AO33" s="122"/>
      <c r="AP33" s="123"/>
    </row>
    <row r="34" spans="1:42" ht="11.1" customHeight="1" x14ac:dyDescent="0.2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6" t="s">
        <v>18</v>
      </c>
      <c r="L34" s="146"/>
      <c r="M34" s="146"/>
      <c r="N34" s="146"/>
      <c r="O34" s="146"/>
      <c r="P34" s="121" t="str">
        <f>IF(ISERR(FIND(" ",A_DOCNUM,1)),"",MID(A_DOCNUM,1,FIND(" ",A_DOCNUM,1)-1))</f>
        <v/>
      </c>
      <c r="Q34" s="122"/>
      <c r="R34" s="122"/>
      <c r="S34" s="123"/>
      <c r="T34" s="118" t="s">
        <v>19</v>
      </c>
      <c r="U34" s="119"/>
      <c r="V34" s="119"/>
      <c r="W34" s="119"/>
      <c r="X34" s="120"/>
      <c r="Y34" s="121" t="str">
        <f>IF(ISERR(FIND(" ",A_DOCNUM,1)),"" &amp; A_DOCNUM,MID(A_DOCNUM,FIND(" ",A_DOCNUM,1)+1,20))</f>
        <v/>
      </c>
      <c r="Z34" s="122"/>
      <c r="AA34" s="122"/>
      <c r="AB34" s="122"/>
      <c r="AC34" s="122"/>
      <c r="AD34" s="122"/>
      <c r="AE34" s="123"/>
      <c r="AF34" s="182" t="s">
        <v>20</v>
      </c>
      <c r="AG34" s="182"/>
      <c r="AH34" s="182"/>
      <c r="AI34" s="182"/>
      <c r="AJ34" s="182"/>
      <c r="AK34" s="147" t="str">
        <f>"" &amp; A_DOCDATE</f>
        <v/>
      </c>
      <c r="AL34" s="148"/>
      <c r="AM34" s="148"/>
      <c r="AN34" s="148"/>
      <c r="AO34" s="148"/>
      <c r="AP34" s="149"/>
    </row>
    <row r="35" spans="1:42" ht="11.1" customHeight="1" x14ac:dyDescent="0.2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6" t="s">
        <v>21</v>
      </c>
      <c r="L35" s="146"/>
      <c r="M35" s="146"/>
      <c r="N35" s="146"/>
      <c r="O35" s="146"/>
      <c r="P35" s="189" t="str">
        <f>"" &amp; A_DOCPLACE &amp; " " &amp; A_DOCPLACE_P</f>
        <v xml:space="preserve"> </v>
      </c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</row>
    <row r="36" spans="1:42" ht="11.1" customHeight="1" x14ac:dyDescent="0.2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49"/>
      <c r="L36" s="49"/>
      <c r="M36" s="49"/>
      <c r="N36" s="49"/>
      <c r="O36" s="49"/>
      <c r="P36" s="50"/>
      <c r="Q36" s="50"/>
      <c r="R36" s="50"/>
      <c r="S36" s="50"/>
      <c r="T36" s="49"/>
      <c r="U36" s="49"/>
      <c r="V36" s="49"/>
      <c r="W36" s="49"/>
      <c r="X36" s="49"/>
      <c r="Y36" s="50"/>
      <c r="Z36" s="50"/>
      <c r="AA36" s="50"/>
      <c r="AB36" s="50"/>
      <c r="AC36" s="50"/>
      <c r="AD36" s="50"/>
      <c r="AE36" s="50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51"/>
    </row>
    <row r="37" spans="1:42" ht="11.1" customHeight="1" x14ac:dyDescent="0.2">
      <c r="A37" s="115" t="s">
        <v>22</v>
      </c>
      <c r="B37" s="116"/>
      <c r="C37" s="116"/>
      <c r="D37" s="116"/>
      <c r="E37" s="116"/>
      <c r="F37" s="116"/>
      <c r="G37" s="116"/>
      <c r="H37" s="116"/>
      <c r="I37" s="116"/>
      <c r="J37" s="117"/>
      <c r="K37" s="118" t="s">
        <v>23</v>
      </c>
      <c r="L37" s="119"/>
      <c r="M37" s="119"/>
      <c r="N37" s="120"/>
      <c r="O37" s="121" t="str">
        <f>"" &amp; A_PHONE</f>
        <v/>
      </c>
      <c r="P37" s="122"/>
      <c r="Q37" s="122"/>
      <c r="R37" s="122"/>
      <c r="S37" s="122"/>
      <c r="T37" s="122"/>
      <c r="U37" s="123"/>
      <c r="V37" s="118" t="s">
        <v>24</v>
      </c>
      <c r="W37" s="119"/>
      <c r="X37" s="119"/>
      <c r="Y37" s="120"/>
      <c r="Z37" s="121" t="str">
        <f>"" &amp; A_PHONE_M</f>
        <v/>
      </c>
      <c r="AA37" s="122"/>
      <c r="AB37" s="122"/>
      <c r="AC37" s="122"/>
      <c r="AD37" s="122"/>
      <c r="AE37" s="122"/>
      <c r="AF37" s="123"/>
      <c r="AG37" s="118" t="s">
        <v>25</v>
      </c>
      <c r="AH37" s="119"/>
      <c r="AI37" s="120"/>
      <c r="AJ37" s="121"/>
      <c r="AK37" s="122"/>
      <c r="AL37" s="122"/>
      <c r="AM37" s="122"/>
      <c r="AN37" s="122"/>
      <c r="AO37" s="122"/>
      <c r="AP37" s="123"/>
    </row>
    <row r="38" spans="1:42" ht="11.1" customHeight="1" x14ac:dyDescent="0.2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</row>
    <row r="39" spans="1:42" ht="11.25" customHeight="1" x14ac:dyDescent="0.2">
      <c r="A39" s="139" t="s">
        <v>79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</row>
    <row r="40" spans="1:42" ht="11.25" customHeight="1" x14ac:dyDescent="0.2">
      <c r="A40" s="143" t="s">
        <v>4</v>
      </c>
      <c r="B40" s="171"/>
      <c r="C40" s="115" t="s">
        <v>29</v>
      </c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7"/>
    </row>
    <row r="41" spans="1:42" ht="11.25" customHeight="1" x14ac:dyDescent="0.2">
      <c r="A41" s="172"/>
      <c r="B41" s="173"/>
      <c r="C41" s="174" t="s">
        <v>31</v>
      </c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6"/>
      <c r="Z41" s="178" t="s">
        <v>30</v>
      </c>
      <c r="AA41" s="178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77"/>
    </row>
    <row r="42" spans="1:42" ht="11.1" customHeight="1" x14ac:dyDescent="0.2">
      <c r="A42" s="140" t="s">
        <v>32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2"/>
    </row>
    <row r="43" spans="1:42" ht="11.1" customHeight="1" x14ac:dyDescent="0.2">
      <c r="A43" s="132" t="s">
        <v>93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4"/>
    </row>
    <row r="44" spans="1:42" ht="11.1" customHeight="1" x14ac:dyDescent="0.2">
      <c r="A44" s="132" t="s">
        <v>37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4"/>
    </row>
    <row r="45" spans="1:42" ht="11.1" customHeight="1" x14ac:dyDescent="0.2">
      <c r="A45" s="135" t="s">
        <v>38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7"/>
    </row>
    <row r="46" spans="1:42" ht="11.25" customHeight="1" x14ac:dyDescent="0.2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</row>
    <row r="47" spans="1:42" ht="11.25" customHeight="1" x14ac:dyDescent="0.2">
      <c r="A47" s="143" t="s">
        <v>4</v>
      </c>
      <c r="B47" s="144"/>
      <c r="C47" s="103" t="s">
        <v>102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5"/>
    </row>
    <row r="48" spans="1:42" ht="24" customHeight="1" x14ac:dyDescent="0.2">
      <c r="A48" s="106" t="s">
        <v>103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8"/>
    </row>
    <row r="49" spans="1:42" ht="19.5" customHeight="1" x14ac:dyDescent="0.2">
      <c r="A49" s="109" t="s">
        <v>104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1"/>
    </row>
    <row r="50" spans="1:42" ht="19.5" customHeight="1" x14ac:dyDescent="0.2">
      <c r="A50" s="109" t="s">
        <v>105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1"/>
    </row>
    <row r="51" spans="1:42" ht="19.5" customHeight="1" x14ac:dyDescent="0.2">
      <c r="A51" s="112" t="s">
        <v>106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4"/>
    </row>
    <row r="52" spans="1:42" ht="11.1" customHeight="1" x14ac:dyDescent="0.2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</row>
    <row r="53" spans="1:42" s="15" customFormat="1" ht="10.5" customHeight="1" x14ac:dyDescent="0.2">
      <c r="A53" s="138" t="s">
        <v>71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9"/>
      <c r="AC53" s="139"/>
      <c r="AD53" s="139"/>
      <c r="AE53" s="139"/>
      <c r="AF53" s="139"/>
      <c r="AG53" s="139"/>
      <c r="AH53" s="139"/>
      <c r="AI53" s="139"/>
      <c r="AJ53" s="138"/>
      <c r="AK53" s="138"/>
      <c r="AL53" s="138"/>
      <c r="AM53" s="138"/>
      <c r="AN53" s="138"/>
      <c r="AO53" s="138"/>
      <c r="AP53" s="138"/>
    </row>
    <row r="54" spans="1:42" s="15" customFormat="1" ht="12" customHeight="1" x14ac:dyDescent="0.2">
      <c r="A54" s="115" t="s">
        <v>5</v>
      </c>
      <c r="B54" s="116"/>
      <c r="C54" s="116"/>
      <c r="D54" s="116"/>
      <c r="E54" s="116"/>
      <c r="F54" s="116"/>
      <c r="G54" s="116"/>
      <c r="H54" s="116"/>
      <c r="I54" s="116"/>
      <c r="J54" s="117"/>
      <c r="K54" s="121" t="str">
        <f>"" &amp; C_FIO</f>
        <v/>
      </c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3"/>
    </row>
    <row r="55" spans="1:42" s="15" customFormat="1" ht="10.5" customHeight="1" x14ac:dyDescent="0.2">
      <c r="A55" s="124" t="s">
        <v>72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6"/>
    </row>
    <row r="56" spans="1:42" s="15" customFormat="1" ht="10.5" customHeight="1" x14ac:dyDescent="0.2">
      <c r="A56" s="127" t="str">
        <f>MID(C_FIOLATIN,1,1)</f>
        <v/>
      </c>
      <c r="B56" s="128"/>
      <c r="C56" s="127" t="str">
        <f>MID(C_FIOLATIN,2,1)</f>
        <v/>
      </c>
      <c r="D56" s="128"/>
      <c r="E56" s="127" t="str">
        <f>MID(C_FIOLATIN,3,1)</f>
        <v/>
      </c>
      <c r="F56" s="128"/>
      <c r="G56" s="127" t="str">
        <f>MID(C_FIOLATIN,4,1)</f>
        <v/>
      </c>
      <c r="H56" s="128"/>
      <c r="I56" s="127" t="str">
        <f>MID(C_FIOLATIN,5,1)</f>
        <v/>
      </c>
      <c r="J56" s="128"/>
      <c r="K56" s="127" t="str">
        <f>MID(C_FIOLATIN,6,1)</f>
        <v/>
      </c>
      <c r="L56" s="128"/>
      <c r="M56" s="127" t="str">
        <f>MID(C_FIOLATIN,7,1)</f>
        <v/>
      </c>
      <c r="N56" s="128"/>
      <c r="O56" s="127" t="str">
        <f>MID(C_FIOLATIN,8,1)</f>
        <v/>
      </c>
      <c r="P56" s="128"/>
      <c r="Q56" s="127" t="str">
        <f>MID(C_FIOLATIN,9,1)</f>
        <v/>
      </c>
      <c r="R56" s="128"/>
      <c r="S56" s="127" t="str">
        <f>MID(C_FIOLATIN,10,1)</f>
        <v/>
      </c>
      <c r="T56" s="128"/>
      <c r="U56" s="127" t="str">
        <f>MID(C_FIOLATIN,11,1)</f>
        <v/>
      </c>
      <c r="V56" s="128"/>
      <c r="W56" s="127" t="str">
        <f>MID(C_FIOLATIN,12,1)</f>
        <v/>
      </c>
      <c r="X56" s="128"/>
      <c r="Y56" s="127" t="str">
        <f>MID(C_FIOLATIN,13,1)</f>
        <v/>
      </c>
      <c r="Z56" s="128"/>
      <c r="AA56" s="127" t="str">
        <f>MID(C_FIOLATIN,14,1)</f>
        <v/>
      </c>
      <c r="AB56" s="128"/>
      <c r="AC56" s="127" t="str">
        <f>MID(C_FIOLATIN,15,1)</f>
        <v/>
      </c>
      <c r="AD56" s="128"/>
      <c r="AE56" s="127" t="str">
        <f>MID(C_FIOLATIN,16,1)</f>
        <v/>
      </c>
      <c r="AF56" s="128"/>
      <c r="AG56" s="127" t="str">
        <f>MID(C_FIOLATIN,17,1)</f>
        <v/>
      </c>
      <c r="AH56" s="128"/>
      <c r="AI56" s="127" t="str">
        <f>MID(C_FIOLATIN,18,1)</f>
        <v/>
      </c>
      <c r="AJ56" s="128"/>
      <c r="AK56" s="127" t="str">
        <f>MID(C_FIOLATIN,19,1)</f>
        <v/>
      </c>
      <c r="AL56" s="131"/>
      <c r="AM56" s="190"/>
      <c r="AN56" s="190"/>
      <c r="AO56" s="190"/>
      <c r="AP56" s="191"/>
    </row>
    <row r="57" spans="1:42" s="15" customFormat="1" ht="10.5" customHeight="1" x14ac:dyDescent="0.2">
      <c r="A57" s="115" t="s">
        <v>6</v>
      </c>
      <c r="B57" s="116"/>
      <c r="C57" s="116"/>
      <c r="D57" s="116"/>
      <c r="E57" s="116"/>
      <c r="F57" s="116"/>
      <c r="G57" s="116"/>
      <c r="H57" s="116"/>
      <c r="I57" s="116"/>
      <c r="J57" s="117"/>
      <c r="K57" s="121" t="str">
        <f>"" &amp; C_BIRTHDAY</f>
        <v/>
      </c>
      <c r="L57" s="122"/>
      <c r="M57" s="122"/>
      <c r="N57" s="122"/>
      <c r="O57" s="122"/>
      <c r="P57" s="123"/>
      <c r="Q57" s="115" t="s">
        <v>7</v>
      </c>
      <c r="R57" s="116"/>
      <c r="S57" s="116"/>
      <c r="T57" s="116"/>
      <c r="U57" s="116"/>
      <c r="V57" s="116"/>
      <c r="W57" s="117"/>
      <c r="X57" s="121" t="str">
        <f>"" &amp; C_BIRTHPLACE</f>
        <v/>
      </c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3"/>
    </row>
    <row r="58" spans="1:42" s="15" customFormat="1" ht="10.5" customHeight="1" x14ac:dyDescent="0.2">
      <c r="A58" s="115" t="s">
        <v>8</v>
      </c>
      <c r="B58" s="116"/>
      <c r="C58" s="116"/>
      <c r="D58" s="116"/>
      <c r="E58" s="116"/>
      <c r="F58" s="116"/>
      <c r="G58" s="116"/>
      <c r="H58" s="116"/>
      <c r="I58" s="116"/>
      <c r="J58" s="117"/>
      <c r="K58" s="7" t="str">
        <f>IF(C_RESIDENT="1","þ","¨")</f>
        <v>¨</v>
      </c>
      <c r="L58" s="122" t="s">
        <v>9</v>
      </c>
      <c r="M58" s="122"/>
      <c r="N58" s="122"/>
      <c r="O58" s="122"/>
      <c r="P58" s="6" t="str">
        <f>IF(C_RESIDENT="0","þ","¨")</f>
        <v>¨</v>
      </c>
      <c r="Q58" s="122" t="s">
        <v>10</v>
      </c>
      <c r="R58" s="122"/>
      <c r="S58" s="122"/>
      <c r="T58" s="122"/>
      <c r="U58" s="122"/>
      <c r="V58" s="122"/>
      <c r="W58" s="92"/>
      <c r="X58" s="92"/>
      <c r="Y58" s="92"/>
      <c r="Z58" s="92"/>
      <c r="AA58" s="92"/>
      <c r="AB58" s="92"/>
      <c r="AC58" s="92"/>
      <c r="AD58" s="89" t="s">
        <v>11</v>
      </c>
      <c r="AE58" s="90"/>
      <c r="AF58" s="91"/>
      <c r="AG58" s="5" t="str">
        <f>IF(C_SEX="М","þ","¨")</f>
        <v>¨</v>
      </c>
      <c r="AH58" s="8" t="s">
        <v>12</v>
      </c>
      <c r="AI58" s="8"/>
      <c r="AJ58" s="5" t="str">
        <f>IF(C_SEX="Ж","þ","¨")</f>
        <v>¨</v>
      </c>
      <c r="AK58" s="8" t="s">
        <v>13</v>
      </c>
      <c r="AL58" s="9"/>
      <c r="AN58" s="5"/>
      <c r="AO58" s="8"/>
      <c r="AP58" s="9"/>
    </row>
    <row r="59" spans="1:42" s="15" customFormat="1" ht="10.5" customHeight="1" x14ac:dyDescent="0.2">
      <c r="A59" s="145" t="s">
        <v>14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6" t="s">
        <v>15</v>
      </c>
      <c r="L59" s="146"/>
      <c r="M59" s="146"/>
      <c r="N59" s="146"/>
      <c r="O59" s="146"/>
      <c r="P59" s="7" t="str">
        <f>IF(C_DOCTYPE="Паспорт РФ","þ","¨")</f>
        <v>¨</v>
      </c>
      <c r="Q59" s="122" t="s">
        <v>16</v>
      </c>
      <c r="R59" s="122"/>
      <c r="S59" s="122"/>
      <c r="T59" s="122"/>
      <c r="U59" s="122"/>
      <c r="V59" s="6" t="str">
        <f>IF(AND(C_DOCTYPE&lt;&gt;"Паспорт РФ",NOT(ISBLANK(C_DOCTYPE))),"þ","¨")</f>
        <v>¨</v>
      </c>
      <c r="W59" s="122" t="s">
        <v>17</v>
      </c>
      <c r="X59" s="122"/>
      <c r="Y59" s="122"/>
      <c r="Z59" s="122"/>
      <c r="AA59" s="122"/>
      <c r="AB59" s="122"/>
      <c r="AC59" s="122"/>
      <c r="AD59" s="122"/>
      <c r="AE59" s="122"/>
      <c r="AF59" s="122" t="str">
        <f>IF(C_DOCTYPE&lt;&gt;"Паспорт РФ","" &amp; C_DOCTYPE,"")</f>
        <v/>
      </c>
      <c r="AG59" s="122"/>
      <c r="AH59" s="122"/>
      <c r="AI59" s="122"/>
      <c r="AJ59" s="122"/>
      <c r="AK59" s="122"/>
      <c r="AL59" s="122"/>
      <c r="AM59" s="122"/>
      <c r="AN59" s="122"/>
      <c r="AO59" s="122"/>
      <c r="AP59" s="123"/>
    </row>
    <row r="60" spans="1:42" s="15" customFormat="1" ht="10.5" customHeight="1" x14ac:dyDescent="0.2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6" t="s">
        <v>18</v>
      </c>
      <c r="L60" s="146"/>
      <c r="M60" s="146"/>
      <c r="N60" s="146"/>
      <c r="O60" s="146"/>
      <c r="P60" s="121" t="str">
        <f>IF(ISERR(FIND(" ",C_DOCNUM,1)),"",MID(C_DOCNUM,1,FIND(" ",C_DOCNUM,1)-1))</f>
        <v/>
      </c>
      <c r="Q60" s="122"/>
      <c r="R60" s="122"/>
      <c r="S60" s="123"/>
      <c r="T60" s="118" t="s">
        <v>19</v>
      </c>
      <c r="U60" s="119"/>
      <c r="V60" s="119"/>
      <c r="W60" s="119"/>
      <c r="X60" s="120"/>
      <c r="Y60" s="121" t="str">
        <f>IF(ISERR(FIND(" ",C_DOCNUM,1)),"" &amp; C_DOCNUM,MID(C_DOCNUM,FIND(" ",C_DOCNUM,1)+1,20))</f>
        <v/>
      </c>
      <c r="Z60" s="122"/>
      <c r="AA60" s="122"/>
      <c r="AB60" s="122"/>
      <c r="AC60" s="122"/>
      <c r="AD60" s="122"/>
      <c r="AE60" s="123"/>
      <c r="AF60" s="118" t="s">
        <v>20</v>
      </c>
      <c r="AG60" s="119"/>
      <c r="AH60" s="119"/>
      <c r="AI60" s="119"/>
      <c r="AJ60" s="120"/>
      <c r="AK60" s="147" t="str">
        <f>"" &amp; C_DOCDATE</f>
        <v/>
      </c>
      <c r="AL60" s="148"/>
      <c r="AM60" s="148"/>
      <c r="AN60" s="148"/>
      <c r="AO60" s="148"/>
      <c r="AP60" s="149"/>
    </row>
    <row r="61" spans="1:42" s="15" customFormat="1" ht="10.5" customHeight="1" x14ac:dyDescent="0.2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6" t="s">
        <v>21</v>
      </c>
      <c r="L61" s="146"/>
      <c r="M61" s="146"/>
      <c r="N61" s="146"/>
      <c r="O61" s="146"/>
      <c r="P61" s="121" t="str">
        <f>"" &amp; C_DOCPLACE &amp; " " &amp; C_DOCPLACE_P</f>
        <v xml:space="preserve"> </v>
      </c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3"/>
    </row>
    <row r="62" spans="1:42" s="30" customFormat="1" ht="10.5" customHeight="1" x14ac:dyDescent="0.2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53"/>
      <c r="L62" s="53"/>
      <c r="M62" s="53"/>
      <c r="N62" s="53"/>
      <c r="O62" s="53"/>
      <c r="P62" s="55"/>
      <c r="Q62" s="55"/>
      <c r="R62" s="55"/>
      <c r="S62" s="55"/>
      <c r="T62" s="53"/>
      <c r="U62" s="53"/>
      <c r="V62" s="53"/>
      <c r="W62" s="53"/>
      <c r="X62" s="53"/>
      <c r="Y62" s="55"/>
      <c r="Z62" s="55"/>
      <c r="AA62" s="55"/>
      <c r="AB62" s="55"/>
      <c r="AC62" s="55"/>
      <c r="AD62" s="55"/>
      <c r="AE62" s="55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</row>
    <row r="63" spans="1:42" s="15" customFormat="1" ht="10.5" customHeight="1" x14ac:dyDescent="0.2">
      <c r="A63" s="115" t="s">
        <v>22</v>
      </c>
      <c r="B63" s="116"/>
      <c r="C63" s="116"/>
      <c r="D63" s="116"/>
      <c r="E63" s="116"/>
      <c r="F63" s="116"/>
      <c r="G63" s="116"/>
      <c r="H63" s="116"/>
      <c r="I63" s="116"/>
      <c r="J63" s="117"/>
      <c r="K63" s="146" t="s">
        <v>23</v>
      </c>
      <c r="L63" s="146"/>
      <c r="M63" s="146"/>
      <c r="N63" s="146"/>
      <c r="O63" s="189" t="str">
        <f>"" &amp; kjlk</f>
        <v/>
      </c>
      <c r="P63" s="189"/>
      <c r="Q63" s="189"/>
      <c r="R63" s="189"/>
      <c r="S63" s="189"/>
      <c r="T63" s="189"/>
      <c r="U63" s="189"/>
      <c r="V63" s="146" t="s">
        <v>24</v>
      </c>
      <c r="W63" s="146"/>
      <c r="X63" s="146"/>
      <c r="Y63" s="146"/>
      <c r="Z63" s="189" t="str">
        <f>"" &amp; C_PHONE_M</f>
        <v/>
      </c>
      <c r="AA63" s="189"/>
      <c r="AB63" s="189"/>
      <c r="AC63" s="189"/>
      <c r="AD63" s="189"/>
      <c r="AE63" s="189"/>
      <c r="AF63" s="189"/>
      <c r="AG63" s="118" t="s">
        <v>25</v>
      </c>
      <c r="AH63" s="119"/>
      <c r="AI63" s="120"/>
      <c r="AJ63" s="189"/>
      <c r="AK63" s="189"/>
      <c r="AL63" s="189"/>
      <c r="AM63" s="189"/>
      <c r="AN63" s="189"/>
      <c r="AO63" s="189"/>
      <c r="AP63" s="189"/>
    </row>
    <row r="64" spans="1:42" s="15" customFormat="1" ht="10.5" customHeight="1" x14ac:dyDescent="0.2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2"/>
      <c r="L64" s="102"/>
      <c r="M64" s="102"/>
      <c r="N64" s="102"/>
      <c r="O64" s="100"/>
      <c r="P64" s="100"/>
      <c r="Q64" s="100"/>
      <c r="R64" s="100"/>
      <c r="S64" s="100"/>
      <c r="T64" s="100"/>
      <c r="U64" s="100"/>
      <c r="V64" s="102"/>
      <c r="W64" s="102"/>
      <c r="X64" s="102"/>
      <c r="Y64" s="102"/>
      <c r="Z64" s="100"/>
      <c r="AA64" s="100"/>
      <c r="AB64" s="100"/>
      <c r="AC64" s="100"/>
      <c r="AD64" s="100"/>
      <c r="AE64" s="100"/>
      <c r="AF64" s="100"/>
      <c r="AG64" s="102"/>
      <c r="AH64" s="102"/>
      <c r="AI64" s="102"/>
      <c r="AJ64" s="100"/>
      <c r="AK64" s="100"/>
      <c r="AL64" s="100"/>
      <c r="AM64" s="100"/>
      <c r="AN64" s="100"/>
      <c r="AO64" s="100"/>
      <c r="AP64" s="100"/>
    </row>
    <row r="65" spans="1:42" s="15" customFormat="1" ht="9" customHeight="1" x14ac:dyDescent="0.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61"/>
    </row>
    <row r="66" spans="1:42" s="15" customFormat="1" ht="10.5" customHeight="1" x14ac:dyDescent="0.2">
      <c r="A66" s="162" t="s">
        <v>26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</row>
    <row r="67" spans="1:42" s="15" customFormat="1" ht="10.5" customHeight="1" x14ac:dyDescent="0.2">
      <c r="A67" s="186" t="s">
        <v>96</v>
      </c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8"/>
    </row>
    <row r="68" spans="1:42" s="15" customFormat="1" ht="10.5" customHeight="1" x14ac:dyDescent="0.2">
      <c r="A68" s="183" t="s">
        <v>95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4"/>
    </row>
    <row r="69" spans="1:42" s="15" customFormat="1" ht="9.75" customHeight="1" x14ac:dyDescent="0.2">
      <c r="A69" s="132" t="s">
        <v>91</v>
      </c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5"/>
    </row>
    <row r="70" spans="1:42" s="15" customFormat="1" ht="10.5" customHeight="1" x14ac:dyDescent="0.2">
      <c r="A70" s="183" t="s">
        <v>90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4"/>
    </row>
    <row r="71" spans="1:42" s="15" customFormat="1" ht="10.5" customHeight="1" x14ac:dyDescent="0.2">
      <c r="A71" s="132" t="s">
        <v>33</v>
      </c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5"/>
    </row>
    <row r="72" spans="1:42" s="15" customFormat="1" ht="10.5" customHeight="1" x14ac:dyDescent="0.2">
      <c r="A72" s="132" t="s">
        <v>34</v>
      </c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5"/>
    </row>
    <row r="73" spans="1:42" s="15" customFormat="1" ht="10.5" customHeight="1" x14ac:dyDescent="0.2">
      <c r="A73" s="183" t="s">
        <v>35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4"/>
    </row>
    <row r="74" spans="1:42" s="15" customFormat="1" ht="10.5" customHeight="1" x14ac:dyDescent="0.2">
      <c r="A74" s="132" t="s">
        <v>36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5"/>
    </row>
    <row r="75" spans="1:42" s="15" customFormat="1" ht="10.5" customHeight="1" x14ac:dyDescent="0.2">
      <c r="A75" s="135" t="s">
        <v>94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7"/>
    </row>
    <row r="76" spans="1:42" ht="11.1" customHeight="1" x14ac:dyDescent="0.2">
      <c r="A76" s="152" t="str">
        <f>"" &amp; vvv</f>
        <v/>
      </c>
      <c r="B76" s="152"/>
      <c r="C76" s="152"/>
      <c r="D76" s="152"/>
      <c r="E76" s="152"/>
      <c r="F76" s="152"/>
      <c r="G76" s="152"/>
      <c r="H76" s="152"/>
      <c r="J76" s="152"/>
      <c r="K76" s="152"/>
      <c r="L76" s="152"/>
      <c r="M76" s="152"/>
      <c r="N76" s="152"/>
      <c r="O76" s="152"/>
      <c r="P76" s="152"/>
      <c r="Q76" s="152"/>
      <c r="S76" s="152" t="str">
        <f>IF(ISERR((FIND(" ",aasd,1))),""&amp;aasd,MID(aasd,1,FIND(" ",aasd,1)) &amp; IF(ISERR(MID(aasd,FIND(" ",aasd,1)+1,1)),"",MID(aasd,FIND(" ",aasd,1)+1,1) &amp; ". " &amp; IF(ISERR(FIND(" ",aasd,FIND(" ",aasd,1)+1)),"",MID(aasd,FIND(" ",aasd,FIND(" ",aasd,1)+1)+1,1) &amp; ".")))</f>
        <v/>
      </c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G76" s="13"/>
      <c r="AH76" s="13"/>
      <c r="AI76" s="13"/>
      <c r="AJ76" s="13"/>
      <c r="AK76" s="13"/>
      <c r="AL76" s="13"/>
      <c r="AM76" s="13"/>
      <c r="AN76" s="13"/>
      <c r="AO76" s="13"/>
      <c r="AP76" s="13"/>
    </row>
    <row r="77" spans="1:42" ht="9.9499999999999993" customHeight="1" x14ac:dyDescent="0.2">
      <c r="A77" s="158" t="s">
        <v>27</v>
      </c>
      <c r="B77" s="158"/>
      <c r="C77" s="158"/>
      <c r="D77" s="158"/>
      <c r="E77" s="158"/>
      <c r="F77" s="158"/>
      <c r="G77" s="158"/>
      <c r="H77" s="158"/>
      <c r="J77" s="158" t="s">
        <v>73</v>
      </c>
      <c r="K77" s="158"/>
      <c r="L77" s="158"/>
      <c r="M77" s="158"/>
      <c r="N77" s="158"/>
      <c r="O77" s="158"/>
      <c r="P77" s="158"/>
      <c r="Q77" s="158"/>
      <c r="S77" s="158" t="s">
        <v>28</v>
      </c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</row>
    <row r="78" spans="1:42" ht="9.9499999999999993" customHeight="1" x14ac:dyDescent="0.2">
      <c r="A78" s="64"/>
      <c r="B78" s="64"/>
      <c r="C78" s="64"/>
      <c r="D78" s="64"/>
      <c r="E78" s="64"/>
      <c r="F78" s="64"/>
      <c r="G78" s="64"/>
      <c r="H78" s="64"/>
      <c r="J78" s="64"/>
      <c r="K78" s="64"/>
      <c r="L78" s="64"/>
      <c r="M78" s="64"/>
      <c r="N78" s="64"/>
      <c r="O78" s="64"/>
      <c r="P78" s="64"/>
      <c r="Q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</row>
    <row r="79" spans="1:42" s="15" customFormat="1" ht="10.5" customHeight="1" x14ac:dyDescent="0.2">
      <c r="A79" s="162" t="s">
        <v>26</v>
      </c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</row>
    <row r="80" spans="1:42" ht="9.9499999999999993" customHeight="1" x14ac:dyDescent="0.2">
      <c r="A80" s="161" t="s">
        <v>92</v>
      </c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63"/>
    </row>
    <row r="81" spans="1:42" ht="9.9499999999999993" customHeight="1" x14ac:dyDescent="0.2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4"/>
    </row>
    <row r="82" spans="1:42" ht="11.1" customHeight="1" x14ac:dyDescent="0.2">
      <c r="A82" s="152" t="str">
        <f>"" &amp; vvv</f>
        <v/>
      </c>
      <c r="B82" s="152"/>
      <c r="C82" s="152"/>
      <c r="D82" s="152"/>
      <c r="E82" s="152"/>
      <c r="F82" s="152"/>
      <c r="G82" s="152"/>
      <c r="H82" s="152"/>
      <c r="J82" s="152"/>
      <c r="K82" s="152"/>
      <c r="L82" s="152"/>
      <c r="M82" s="152"/>
      <c r="N82" s="152"/>
      <c r="O82" s="152"/>
      <c r="P82" s="152"/>
      <c r="Q82" s="152"/>
      <c r="S82" s="152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/>
      </c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G82" s="28"/>
      <c r="AH82" s="28"/>
      <c r="AI82" s="28"/>
      <c r="AJ82" s="28"/>
      <c r="AK82" s="28"/>
      <c r="AL82" s="28"/>
      <c r="AM82" s="28"/>
      <c r="AN82" s="28"/>
      <c r="AO82" s="28"/>
      <c r="AP82" s="28"/>
    </row>
    <row r="83" spans="1:42" ht="11.1" customHeight="1" x14ac:dyDescent="0.2">
      <c r="A83" s="158" t="s">
        <v>27</v>
      </c>
      <c r="B83" s="158"/>
      <c r="C83" s="158"/>
      <c r="D83" s="158"/>
      <c r="E83" s="158"/>
      <c r="F83" s="158"/>
      <c r="G83" s="158"/>
      <c r="H83" s="158"/>
      <c r="J83" s="158" t="s">
        <v>74</v>
      </c>
      <c r="K83" s="158"/>
      <c r="L83" s="158"/>
      <c r="M83" s="158"/>
      <c r="N83" s="158"/>
      <c r="O83" s="158"/>
      <c r="P83" s="158"/>
      <c r="Q83" s="158"/>
      <c r="S83" s="158" t="s">
        <v>28</v>
      </c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G83" s="28"/>
      <c r="AH83" s="28"/>
      <c r="AI83" s="28"/>
      <c r="AJ83" s="28"/>
      <c r="AK83" s="28"/>
      <c r="AL83" s="28"/>
      <c r="AM83" s="28"/>
      <c r="AN83" s="28"/>
      <c r="AO83" s="28"/>
      <c r="AP83" s="28"/>
    </row>
    <row r="84" spans="1:42" ht="9.9499999999999993" customHeight="1" x14ac:dyDescent="0.2">
      <c r="A84" s="138" t="s">
        <v>39</v>
      </c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</row>
    <row r="85" spans="1:42" ht="9.9499999999999993" customHeight="1" x14ac:dyDescent="0.2">
      <c r="A85" s="115" t="s">
        <v>43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7"/>
    </row>
    <row r="86" spans="1:42" ht="9.9499999999999993" customHeight="1" x14ac:dyDescent="0.2">
      <c r="A86" s="16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7"/>
    </row>
    <row r="87" spans="1:42" ht="9.9499999999999993" customHeight="1" x14ac:dyDescent="0.2">
      <c r="A87" s="159" t="str">
        <f>"" &amp; P_DOLG_1</f>
        <v/>
      </c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8"/>
      <c r="W87" s="154" t="str">
        <f>"" &amp; C_DATE_B</f>
        <v/>
      </c>
      <c r="X87" s="154"/>
      <c r="Y87" s="154"/>
      <c r="Z87" s="154"/>
      <c r="AA87" s="154"/>
      <c r="AB87" s="18"/>
      <c r="AC87" s="155"/>
      <c r="AD87" s="155"/>
      <c r="AE87" s="155"/>
      <c r="AF87" s="155"/>
      <c r="AG87" s="155"/>
      <c r="AH87" s="14"/>
      <c r="AI87" s="154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87" s="154"/>
      <c r="AK87" s="154"/>
      <c r="AL87" s="154"/>
      <c r="AM87" s="154"/>
      <c r="AN87" s="154"/>
      <c r="AO87" s="154"/>
      <c r="AP87" s="160"/>
    </row>
    <row r="88" spans="1:42" ht="9.9499999999999993" customHeight="1" x14ac:dyDescent="0.2">
      <c r="A88" s="156" t="s">
        <v>40</v>
      </c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20"/>
      <c r="W88" s="157" t="s">
        <v>27</v>
      </c>
      <c r="X88" s="157"/>
      <c r="Y88" s="157"/>
      <c r="Z88" s="157"/>
      <c r="AA88" s="157"/>
      <c r="AB88" s="20"/>
      <c r="AC88" s="150" t="s">
        <v>41</v>
      </c>
      <c r="AD88" s="150"/>
      <c r="AE88" s="150"/>
      <c r="AF88" s="150"/>
      <c r="AG88" s="150"/>
      <c r="AH88" s="19"/>
      <c r="AI88" s="150" t="s">
        <v>28</v>
      </c>
      <c r="AJ88" s="150"/>
      <c r="AK88" s="150"/>
      <c r="AL88" s="150"/>
      <c r="AM88" s="150"/>
      <c r="AN88" s="150"/>
      <c r="AO88" s="150"/>
      <c r="AP88" s="153"/>
    </row>
  </sheetData>
  <mergeCells count="200">
    <mergeCell ref="K35:O35"/>
    <mergeCell ref="T34:X34"/>
    <mergeCell ref="P35:AP35"/>
    <mergeCell ref="L25:O25"/>
    <mergeCell ref="Q25:T25"/>
    <mergeCell ref="V25:Y25"/>
    <mergeCell ref="AG30:AH30"/>
    <mergeCell ref="AI30:AJ30"/>
    <mergeCell ref="AK30:AL30"/>
    <mergeCell ref="AM30:AP30"/>
    <mergeCell ref="L26:O26"/>
    <mergeCell ref="AC30:AD30"/>
    <mergeCell ref="AE30:AF30"/>
    <mergeCell ref="K28:AP28"/>
    <mergeCell ref="Q33:U33"/>
    <mergeCell ref="W33:AE33"/>
    <mergeCell ref="AF33:AP33"/>
    <mergeCell ref="K34:O34"/>
    <mergeCell ref="P34:S34"/>
    <mergeCell ref="K31:P31"/>
    <mergeCell ref="Q31:W31"/>
    <mergeCell ref="X31:AP31"/>
    <mergeCell ref="M30:N30"/>
    <mergeCell ref="AB18:AH18"/>
    <mergeCell ref="AJ18:AP18"/>
    <mergeCell ref="B13:J13"/>
    <mergeCell ref="AA25:AF25"/>
    <mergeCell ref="AH25:AP25"/>
    <mergeCell ref="L19:O19"/>
    <mergeCell ref="A17:J22"/>
    <mergeCell ref="A32:J32"/>
    <mergeCell ref="L32:O32"/>
    <mergeCell ref="Q32:V32"/>
    <mergeCell ref="A31:J31"/>
    <mergeCell ref="A25:J26"/>
    <mergeCell ref="A27:AP27"/>
    <mergeCell ref="A29:AP29"/>
    <mergeCell ref="A30:B30"/>
    <mergeCell ref="C30:D30"/>
    <mergeCell ref="E30:F30"/>
    <mergeCell ref="G30:H30"/>
    <mergeCell ref="I30:J30"/>
    <mergeCell ref="K30:L30"/>
    <mergeCell ref="U30:V30"/>
    <mergeCell ref="W30:X30"/>
    <mergeCell ref="Y30:Z30"/>
    <mergeCell ref="AA30:AB30"/>
    <mergeCell ref="AA1:AP1"/>
    <mergeCell ref="G10:K10"/>
    <mergeCell ref="A23:J23"/>
    <mergeCell ref="Z23:AF23"/>
    <mergeCell ref="AG23:AP23"/>
    <mergeCell ref="A24:J24"/>
    <mergeCell ref="L24:O24"/>
    <mergeCell ref="Q24:U24"/>
    <mergeCell ref="W24:Y24"/>
    <mergeCell ref="Z24:AF24"/>
    <mergeCell ref="AH24:AK24"/>
    <mergeCell ref="AM24:AP24"/>
    <mergeCell ref="L17:Q17"/>
    <mergeCell ref="S17:Z17"/>
    <mergeCell ref="AB17:AH17"/>
    <mergeCell ref="AJ17:AP17"/>
    <mergeCell ref="A11:J11"/>
    <mergeCell ref="K11:AP11"/>
    <mergeCell ref="B12:J12"/>
    <mergeCell ref="L18:Q18"/>
    <mergeCell ref="B14:J14"/>
    <mergeCell ref="B15:J15"/>
    <mergeCell ref="A8:O8"/>
    <mergeCell ref="S18:Z18"/>
    <mergeCell ref="A63:J63"/>
    <mergeCell ref="K63:N63"/>
    <mergeCell ref="O63:U63"/>
    <mergeCell ref="V63:Y63"/>
    <mergeCell ref="Z63:AF63"/>
    <mergeCell ref="AG63:AI63"/>
    <mergeCell ref="AJ63:AP63"/>
    <mergeCell ref="AJ37:AP37"/>
    <mergeCell ref="Q56:R56"/>
    <mergeCell ref="S56:T56"/>
    <mergeCell ref="AM56:AP56"/>
    <mergeCell ref="U56:V56"/>
    <mergeCell ref="W56:X56"/>
    <mergeCell ref="Y56:Z56"/>
    <mergeCell ref="AA56:AB56"/>
    <mergeCell ref="P61:AP61"/>
    <mergeCell ref="K57:P57"/>
    <mergeCell ref="Q57:W57"/>
    <mergeCell ref="X57:AP57"/>
    <mergeCell ref="A58:J58"/>
    <mergeCell ref="L58:O58"/>
    <mergeCell ref="Q58:V58"/>
    <mergeCell ref="A57:J57"/>
    <mergeCell ref="Q59:U59"/>
    <mergeCell ref="S83:AE83"/>
    <mergeCell ref="A70:AP70"/>
    <mergeCell ref="A71:AP71"/>
    <mergeCell ref="A72:AP72"/>
    <mergeCell ref="A73:AP73"/>
    <mergeCell ref="A74:AP74"/>
    <mergeCell ref="A75:AP75"/>
    <mergeCell ref="A66:AP66"/>
    <mergeCell ref="A67:AP67"/>
    <mergeCell ref="A69:AP69"/>
    <mergeCell ref="A68:AP68"/>
    <mergeCell ref="AA2:AP2"/>
    <mergeCell ref="AA3:AJ3"/>
    <mergeCell ref="AL3:AP3"/>
    <mergeCell ref="A5:AP5"/>
    <mergeCell ref="A6:AP6"/>
    <mergeCell ref="A7:AP7"/>
    <mergeCell ref="A40:B41"/>
    <mergeCell ref="C40:AP40"/>
    <mergeCell ref="A39:AP39"/>
    <mergeCell ref="C41:Y41"/>
    <mergeCell ref="AB41:AP41"/>
    <mergeCell ref="Z41:AA41"/>
    <mergeCell ref="G9:M9"/>
    <mergeCell ref="O9:U9"/>
    <mergeCell ref="O10:Q10"/>
    <mergeCell ref="A28:J28"/>
    <mergeCell ref="O30:P30"/>
    <mergeCell ref="Q30:R30"/>
    <mergeCell ref="S30:T30"/>
    <mergeCell ref="Y34:AE34"/>
    <mergeCell ref="AF34:AJ34"/>
    <mergeCell ref="AK34:AP34"/>
    <mergeCell ref="A33:J35"/>
    <mergeCell ref="K33:O33"/>
    <mergeCell ref="AC88:AG88"/>
    <mergeCell ref="AG77:AP77"/>
    <mergeCell ref="J76:Q76"/>
    <mergeCell ref="S76:AE76"/>
    <mergeCell ref="AI88:AP88"/>
    <mergeCell ref="W87:AA87"/>
    <mergeCell ref="AC87:AG87"/>
    <mergeCell ref="A88:U88"/>
    <mergeCell ref="W88:AA88"/>
    <mergeCell ref="S77:AE77"/>
    <mergeCell ref="J77:Q77"/>
    <mergeCell ref="A77:H77"/>
    <mergeCell ref="A76:H76"/>
    <mergeCell ref="A87:U87"/>
    <mergeCell ref="AI87:AP87"/>
    <mergeCell ref="A83:H83"/>
    <mergeCell ref="J83:Q83"/>
    <mergeCell ref="A85:AP85"/>
    <mergeCell ref="S82:AE82"/>
    <mergeCell ref="J82:Q82"/>
    <mergeCell ref="A82:H82"/>
    <mergeCell ref="A80:AO80"/>
    <mergeCell ref="A79:AP79"/>
    <mergeCell ref="A84:AP84"/>
    <mergeCell ref="W59:AE59"/>
    <mergeCell ref="AF59:AP59"/>
    <mergeCell ref="A59:J61"/>
    <mergeCell ref="K59:O59"/>
    <mergeCell ref="K60:O60"/>
    <mergeCell ref="P60:S60"/>
    <mergeCell ref="T60:X60"/>
    <mergeCell ref="Y60:AE60"/>
    <mergeCell ref="AF60:AJ60"/>
    <mergeCell ref="AK60:AP60"/>
    <mergeCell ref="K61:O61"/>
    <mergeCell ref="K54:AP54"/>
    <mergeCell ref="A55:AP55"/>
    <mergeCell ref="A56:B56"/>
    <mergeCell ref="C56:D56"/>
    <mergeCell ref="A38:AP38"/>
    <mergeCell ref="A52:AP52"/>
    <mergeCell ref="E56:F56"/>
    <mergeCell ref="AE56:AF56"/>
    <mergeCell ref="AG56:AH56"/>
    <mergeCell ref="AI56:AJ56"/>
    <mergeCell ref="AK56:AL56"/>
    <mergeCell ref="AC56:AD56"/>
    <mergeCell ref="A44:AP44"/>
    <mergeCell ref="A45:AP45"/>
    <mergeCell ref="A53:AP53"/>
    <mergeCell ref="A42:AP42"/>
    <mergeCell ref="A43:AP43"/>
    <mergeCell ref="A54:J54"/>
    <mergeCell ref="K56:L56"/>
    <mergeCell ref="M56:N56"/>
    <mergeCell ref="O56:P56"/>
    <mergeCell ref="I56:J56"/>
    <mergeCell ref="G56:H56"/>
    <mergeCell ref="A47:B47"/>
    <mergeCell ref="C47:AP47"/>
    <mergeCell ref="A48:AP48"/>
    <mergeCell ref="A49:AP49"/>
    <mergeCell ref="A50:AP50"/>
    <mergeCell ref="A51:AP51"/>
    <mergeCell ref="A37:J37"/>
    <mergeCell ref="K37:N37"/>
    <mergeCell ref="O37:U37"/>
    <mergeCell ref="V37:Y37"/>
    <mergeCell ref="Z37:AF37"/>
    <mergeCell ref="AG37:AI37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K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60</vt:i4>
      </vt:variant>
    </vt:vector>
  </HeadingPairs>
  <TitlesOfParts>
    <vt:vector size="61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A_FACTORY_NAME</vt:lpstr>
      <vt:lpstr>A_FIO</vt:lpstr>
      <vt:lpstr>A_INN</vt:lpstr>
      <vt:lpstr>A_NUM</vt:lpstr>
      <vt:lpstr>A_PHONE</vt:lpstr>
      <vt:lpstr>A_PHONE_M</vt:lpstr>
      <vt:lpstr>A_POSTADDR</vt:lpstr>
      <vt:lpstr>A_REGADDR</vt:lpstr>
      <vt:lpstr>A_RESIDENT</vt:lpstr>
      <vt:lpstr>A_SEX</vt:lpstr>
      <vt:lpstr>aasd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D_TYPE</vt:lpstr>
      <vt:lpstr>kjlk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vvv</vt:lpstr>
      <vt:lpstr>Z_DATE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Тер-Тумасова Евгения Сергеевна</cp:lastModifiedBy>
  <cp:lastPrinted>2019-11-01T14:05:59Z</cp:lastPrinted>
  <dcterms:created xsi:type="dcterms:W3CDTF">1996-10-08T23:32:33Z</dcterms:created>
  <dcterms:modified xsi:type="dcterms:W3CDTF">2019-11-11T07:18:33Z</dcterms:modified>
</cp:coreProperties>
</file>