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01.2021\На сайт\"/>
    </mc:Choice>
  </mc:AlternateContent>
  <bookViews>
    <workbookView xWindow="0" yWindow="0" windowWidth="21570" windowHeight="8055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ACTORY_NAME">Бланк!$M$2</definedName>
    <definedName name="A_FIO">Бланк!$D$4</definedName>
    <definedName name="A_INN">Бланк!$X$2</definedName>
    <definedName name="A_NUM">Бланк!$B$4</definedName>
    <definedName name="A_PHONE">Бланк!$Y$2</definedName>
    <definedName name="A_PHONE_M">Бланк!$Z$2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asd">Бланк!$D$4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kjlk">Бланк!$T$4</definedName>
    <definedName name="N_DOG">Бланк!#REF!</definedName>
    <definedName name="P_DOLG_1">Бланк!$N$2</definedName>
    <definedName name="P_DOLG_2">Бланк!$P$2</definedName>
    <definedName name="P_DOLG_3">Бланк!$R$2</definedName>
    <definedName name="P_DOLG_4">Бланк!$T$2</definedName>
    <definedName name="P_DOLG_5">Бланк!$V$2</definedName>
    <definedName name="P_FIO_1">Бланк!$O$2</definedName>
    <definedName name="P_FIO_2">Бланк!$Q$2</definedName>
    <definedName name="P_FIO_3">Бланк!$S$2</definedName>
    <definedName name="P_FIO_4">Бланк!$U$2</definedName>
    <definedName name="P_FIO_5">Бланк!$W$2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vvv">Бланк!$W$4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K19" i="3" l="1"/>
  <c r="AJ59" i="3" l="1"/>
  <c r="AG59" i="3"/>
  <c r="AJ33" i="3"/>
  <c r="AG33" i="3"/>
  <c r="K27" i="3" l="1"/>
  <c r="A83" i="3" l="1"/>
  <c r="S83" i="3"/>
  <c r="K20" i="3" l="1"/>
  <c r="AA15" i="3" l="1"/>
  <c r="K15" i="3"/>
  <c r="A15" i="3"/>
  <c r="AA14" i="3"/>
  <c r="K14" i="3"/>
  <c r="A14" i="3"/>
  <c r="AA13" i="3"/>
  <c r="K13" i="3"/>
  <c r="A13" i="3"/>
  <c r="AA12" i="3"/>
  <c r="K12" i="3"/>
  <c r="A12" i="3"/>
  <c r="AG26" i="3" l="1"/>
  <c r="Z26" i="3"/>
  <c r="U26" i="3"/>
  <c r="P26" i="3"/>
  <c r="K26" i="3"/>
  <c r="AL25" i="3"/>
  <c r="AG25" i="3"/>
  <c r="V25" i="3"/>
  <c r="P25" i="3"/>
  <c r="K25" i="3"/>
  <c r="AA18" i="3"/>
  <c r="R18" i="3"/>
  <c r="K18" i="3"/>
  <c r="AI17" i="3"/>
  <c r="AA17" i="3"/>
  <c r="R17" i="3"/>
  <c r="K17" i="3"/>
  <c r="Z38" i="3"/>
  <c r="O38" i="3"/>
  <c r="P36" i="3"/>
  <c r="AK35" i="3"/>
  <c r="Y35" i="3"/>
  <c r="P35" i="3"/>
  <c r="AF34" i="3"/>
  <c r="V34" i="3"/>
  <c r="P34" i="3"/>
  <c r="P33" i="3"/>
  <c r="K33" i="3"/>
  <c r="X32" i="3"/>
  <c r="K32" i="3"/>
  <c r="AK31" i="3"/>
  <c r="AI31" i="3"/>
  <c r="AG31" i="3"/>
  <c r="AE31" i="3"/>
  <c r="AC31" i="3"/>
  <c r="AA31" i="3"/>
  <c r="Y31" i="3"/>
  <c r="W31" i="3"/>
  <c r="U31" i="3"/>
  <c r="S31" i="3"/>
  <c r="Q31" i="3"/>
  <c r="O31" i="3"/>
  <c r="M31" i="3"/>
  <c r="K31" i="3"/>
  <c r="I31" i="3"/>
  <c r="G31" i="3"/>
  <c r="E31" i="3"/>
  <c r="C31" i="3"/>
  <c r="A31" i="3"/>
  <c r="K29" i="3"/>
  <c r="N10" i="3"/>
  <c r="F10" i="3"/>
  <c r="N9" i="3"/>
  <c r="F9" i="3"/>
  <c r="S77" i="3" l="1"/>
  <c r="A77" i="3"/>
  <c r="Z64" i="3"/>
  <c r="O64" i="3"/>
  <c r="P62" i="3"/>
  <c r="AK61" i="3"/>
  <c r="Y61" i="3"/>
  <c r="P61" i="3"/>
  <c r="AF60" i="3"/>
  <c r="V60" i="3"/>
  <c r="P60" i="3"/>
  <c r="P59" i="3"/>
  <c r="K59" i="3"/>
  <c r="X58" i="3"/>
  <c r="K58" i="3"/>
  <c r="AK57" i="3"/>
  <c r="AI57" i="3"/>
  <c r="AG57" i="3"/>
  <c r="AE57" i="3"/>
  <c r="AC57" i="3"/>
  <c r="AA57" i="3"/>
  <c r="Y57" i="3"/>
  <c r="W57" i="3"/>
  <c r="U57" i="3"/>
  <c r="S57" i="3"/>
  <c r="Q57" i="3"/>
  <c r="O57" i="3"/>
  <c r="M57" i="3"/>
  <c r="K57" i="3"/>
  <c r="I57" i="3"/>
  <c r="G57" i="3"/>
  <c r="E57" i="3"/>
  <c r="C57" i="3"/>
  <c r="A57" i="3"/>
  <c r="K55" i="3"/>
  <c r="W88" i="3" l="1"/>
  <c r="AI88" i="3"/>
  <c r="A88" i="3"/>
  <c r="AL3" i="3"/>
  <c r="AA3" i="3"/>
</calcChain>
</file>

<file path=xl/sharedStrings.xml><?xml version="1.0" encoding="utf-8"?>
<sst xmlns="http://schemas.openxmlformats.org/spreadsheetml/2006/main" count="158" uniqueCount="108">
  <si>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</si>
  <si>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</si>
  <si>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</si>
  <si>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</si>
  <si>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¨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</si>
  <si>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</si>
  <si>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</si>
  <si>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</si>
  <si>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</si>
  <si>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</si>
  <si>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</si>
  <si>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</si>
  <si>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</si>
  <si>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</si>
  <si>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</si>
  <si>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</si>
  <si>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</si>
  <si>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</si>
  <si>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</si>
  <si>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</si>
  <si>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</si>
  <si>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</si>
  <si>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</si>
  <si>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</si>
  <si>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</si>
  <si>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</si>
  <si>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</si>
  <si>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</si>
  <si>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</si>
  <si>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</si>
  <si>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</si>
  <si>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</si>
  <si>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t>В случае предоставления доступа к услугам я:</t>
  </si>
  <si>
    <r>
      <t>ü</t>
    </r>
    <r>
      <rPr>
        <sz val="6"/>
        <rFont val="Arial"/>
        <family val="2"/>
        <charset val="204"/>
      </rPr>
      <t xml:space="preserve"> против проверки указанных мною данных не возражаю;</t>
    </r>
  </si>
  <si>
    <r>
      <t>ü</t>
    </r>
    <r>
      <rPr>
        <sz val="6"/>
        <rFont val="Arial"/>
        <family val="2"/>
        <charset val="204"/>
      </rPr>
      <t xml:space="preserve"> при совершении  банковских и иных операций действую к своей выгоде. В случае проведения операций к выгоде третьих лиц обязуюсь незамедлительно
</t>
    </r>
  </si>
  <si>
    <t>представить в Банк документы и сведения, необходимые для идентификации указанных лиц;</t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</si>
  <si>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</si>
  <si>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</si>
  <si>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</si>
  <si>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(должность)</t>
  </si>
  <si>
    <t>(подпись)</t>
  </si>
  <si>
    <t xml:space="preserve"> Данные владельца счета:</t>
  </si>
  <si>
    <t>Заявление клиентов принято и проверено. Личности клиентов удостоверены.</t>
  </si>
  <si>
    <t>VISA Classic</t>
  </si>
  <si>
    <t>VISA Gold</t>
  </si>
  <si>
    <t>VISA Platinum</t>
  </si>
  <si>
    <t xml:space="preserve">MasterCard Standard    </t>
  </si>
  <si>
    <t>MasterCard Gold</t>
  </si>
  <si>
    <t>MasterCard Platinum</t>
  </si>
  <si>
    <t>Срок действия карты</t>
  </si>
  <si>
    <t>þ</t>
  </si>
  <si>
    <t>3 года</t>
  </si>
  <si>
    <t>Валюта счета</t>
  </si>
  <si>
    <t>рубль РФ</t>
  </si>
  <si>
    <t>доллар США</t>
  </si>
  <si>
    <t>евро</t>
  </si>
  <si>
    <t>Предоставление</t>
  </si>
  <si>
    <t>плановое</t>
  </si>
  <si>
    <t>украдена</t>
  </si>
  <si>
    <t>утеряна</t>
  </si>
  <si>
    <t>испорчена</t>
  </si>
  <si>
    <t>изменение Ф.И.О.</t>
  </si>
  <si>
    <t>окончание срока действия</t>
  </si>
  <si>
    <t xml:space="preserve">Основная </t>
  </si>
  <si>
    <t xml:space="preserve">Дополнительная </t>
  </si>
  <si>
    <t>VISA Infinite</t>
  </si>
  <si>
    <t>MasterCard Black</t>
  </si>
  <si>
    <t>срочное</t>
  </si>
  <si>
    <t>х</t>
  </si>
  <si>
    <t xml:space="preserve"> Данные держателя дополнительной карты (не заполняется, если держатель - владелец счета):</t>
  </si>
  <si>
    <t>Имя и Фамилия в латинской транслитерации (не более 19 символов с разделителем)</t>
  </si>
  <si>
    <t>(подпись владельца счета)</t>
  </si>
  <si>
    <t>(подпись держателя доп. карты)</t>
  </si>
  <si>
    <t>№</t>
  </si>
  <si>
    <t xml:space="preserve">Тип карты:    </t>
  </si>
  <si>
    <t>Прошу осуществить перевыпуск карты</t>
  </si>
  <si>
    <t>Причина перевыпуска</t>
  </si>
  <si>
    <t xml:space="preserve">Прошу предоставить доступ к услугам: </t>
  </si>
  <si>
    <t xml:space="preserve">выпущенную </t>
  </si>
  <si>
    <t>на имя:</t>
  </si>
  <si>
    <t>на мое имя:</t>
  </si>
  <si>
    <t>Пакет банковских услуг</t>
  </si>
  <si>
    <t>Тип расчетной банковской карты</t>
  </si>
  <si>
    <t>"Базовый"</t>
  </si>
  <si>
    <t>"Премиум"</t>
  </si>
  <si>
    <t>"Платиновый стандарт"</t>
  </si>
  <si>
    <t>"Эксклюзив"</t>
  </si>
  <si>
    <t xml:space="preserve">Тип карточного продукта </t>
  </si>
  <si>
    <t>обо всех изменениях предоставленной информации;</t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</si>
  <si>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
</t>
    </r>
  </si>
  <si>
    <t>Сведения, указанные в Заявлении, достоверны и я выражаю свое согласие на выпуск карты на мое имя.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</si>
  <si>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</si>
  <si>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что Банк не обязан сообщать мне причины отказа и возвращать Заявление.</t>
  </si>
  <si>
    <t>подписания настоящего Заявления, ознакомлен;</t>
  </si>
  <si>
    <t>Карта "С заботой о Вас"</t>
  </si>
  <si>
    <t>Зарплатный</t>
  </si>
  <si>
    <t>Зарплатный+</t>
  </si>
  <si>
    <t xml:space="preserve">Карта Молодёжка </t>
  </si>
  <si>
    <t>иное</t>
  </si>
  <si>
    <t>Настоящим отказываюсь от sms-информирования об операциях совершенных с использованием карты.</t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</si>
  <si>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При этом я уведомлен(а) и понимаю, что при отказе от услуги SMS - оповещения у меня возникает риск полного снятия мошенниками денежных средств с банковского счета, открытого для расчетов по операциям с использованием банковской карты, при утрате/краже карты путем использования мошенниками самой карты и/или информации по карте.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</si>
  <si>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осознанно отказываюсь от возможности мгновенного получения  SMS–уведомлений  о проведенной операции и, соответственно, понимаю, что отказываюсь от  возможности заблокировать карту сразу после получения  SMS–уведомления о несанкционированной операции с использованием карты.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</si>
  <si>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Со статьей 9 «Порядок использования электронных средств платежа» Федерального закона 161-ФЗ от 27.06.2011 г. "О национальной платежной системе» ознакомлен. Информация, изложенная в статье 9 Федерального закона 161-ФЗ от 27.06.2011г., мне понятна. Претензий к Банку не имею.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</si>
  <si>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уведомлен, что информация о совершении операций с использованием карты будет предоставляться мне в порядке, установленном п. 7.1. Правил.</t>
    </r>
  </si>
  <si>
    <t>МИР Привилегия</t>
  </si>
  <si>
    <t xml:space="preserve"> НА ПЕРЕВЫПУСК РАСЧЕТНОЙ БАНКОВСКОЙ КАРТЫ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</si>
  <si>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расчетных банковских карт АО Банк "Национальный стандарт", далее - Банк, действующими на момент </t>
    </r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</si>
  <si>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банковского счета и предоставлении расчетной банковской карты согласен с тем,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</si>
</sst>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6.5"/>
      <name val="Arial"/>
      <family val="2"/>
      <charset val="204"/>
    </font>
    <font>
      <sz val="7"/>
      <name val="Arial"/>
      <family val="2"/>
      <charset val="204"/>
    </font>
    <font>
      <sz val="6.5"/>
      <name val="Wingdings"/>
      <charset val="2"/>
    </font>
    <font>
      <sz val="6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/>
    <xf numFmtId="0" fontId="1" fillId="0" borderId="5" xfId="0" applyFont="1" applyBorder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3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4" borderId="0" xfId="0" applyFont="1" applyFill="1" applyBorder="1"/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9" xfId="0" applyFont="1" applyBorder="1" applyAlignment="1"/>
    <xf numFmtId="0" fontId="1" fillId="4" borderId="0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9" xfId="0" applyFont="1" applyBorder="1"/>
    <xf numFmtId="0" fontId="9" fillId="4" borderId="0" xfId="0" applyFont="1" applyFill="1" applyBorder="1" applyAlignment="1">
      <alignment horizontal="left"/>
    </xf>
    <xf numFmtId="0" fontId="9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3" fillId="4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9" xfId="0" applyFont="1" applyFill="1" applyBorder="1" applyAlignment="1"/>
    <xf numFmtId="0" fontId="1" fillId="0" borderId="9" xfId="0" applyFont="1" applyFill="1" applyBorder="1"/>
    <xf numFmtId="0" fontId="1" fillId="0" borderId="9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6" fillId="0" borderId="12" xfId="0" applyFont="1" applyFill="1" applyBorder="1" applyAlignment="1">
      <alignment horizontal="center"/>
    </xf>
    <xf numFmtId="0" fontId="0" fillId="0" borderId="9" xfId="0" applyBorder="1"/>
    <xf numFmtId="0" fontId="6" fillId="0" borderId="7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0" fillId="0" borderId="1" xfId="0" applyBorder="1" applyAlignment="1"/>
    <xf numFmtId="0" fontId="0" fillId="0" borderId="10" xfId="0" applyBorder="1" applyAlignment="1"/>
    <xf numFmtId="0" fontId="1" fillId="0" borderId="10" xfId="0" applyFont="1" applyBorder="1" applyAlignment="1"/>
    <xf numFmtId="0" fontId="1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" fillId="0" borderId="9" xfId="1" applyFont="1" applyFill="1" applyBorder="1" applyAlignment="1"/>
    <xf numFmtId="0" fontId="7" fillId="0" borderId="9" xfId="1" applyFill="1" applyBorder="1" applyAlignment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0" fillId="0" borderId="0" xfId="0" applyBorder="1" applyAlignment="1"/>
    <xf numFmtId="0" fontId="3" fillId="3" borderId="1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3" borderId="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11059</xdr:colOff>
      <xdr:row>0</xdr:row>
      <xdr:rowOff>0</xdr:rowOff>
    </xdr:from>
    <xdr:to>
      <xdr:col>10</xdr:col>
      <xdr:colOff>119357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9" y="0"/>
          <a:ext cx="1493086" cy="595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9"/>
  <sheetViews>
    <sheetView tabSelected="1" zoomScale="130" zoomScaleNormal="130" workbookViewId="0">
      <selection activeCell="AA1" sqref="AA1:AP1"/>
    </sheetView>
  </sheetViews>
  <sheetFormatPr defaultColWidth="2.140625" defaultRowHeight="11.25" customHeight="1" x14ac:dyDescent="0.2"/>
  <cols>
    <col min="1" max="1" width="2.140625" style="1" customWidth="1"/>
    <col min="2" max="3" width="2.140625" style="1"/>
    <col min="4" max="4" width="1" style="1" customWidth="1"/>
    <col min="5" max="6" width="2.140625" style="1"/>
    <col min="7" max="7" width="2.140625" style="1" customWidth="1"/>
    <col min="8" max="9" width="2.140625" style="1"/>
    <col min="10" max="10" width="1" style="1" customWidth="1"/>
    <col min="11" max="14" width="2.140625" style="1"/>
    <col min="15" max="15" width="3.7109375" style="1" bestFit="1" customWidth="1"/>
    <col min="16" max="16" width="2.140625" style="1"/>
    <col min="17" max="17" width="2.7109375" style="1" customWidth="1"/>
    <col min="18" max="24" width="2.140625" style="1"/>
    <col min="25" max="25" width="2.28515625" style="1" customWidth="1"/>
    <col min="26" max="26" width="2.42578125" style="1" customWidth="1"/>
    <col min="27" max="34" width="2.140625" style="1"/>
    <col min="35" max="35" width="2.28515625" style="1" customWidth="1"/>
    <col min="36" max="36" width="1.42578125" style="1" customWidth="1"/>
    <col min="37" max="37" width="1.7109375" style="1" customWidth="1"/>
    <col min="38" max="40" width="2.140625" style="1"/>
    <col min="41" max="41" width="2" style="1" customWidth="1"/>
    <col min="42" max="42" width="2.7109375" style="1" customWidth="1"/>
    <col min="43" max="16384" width="2.140625" style="1"/>
  </cols>
  <sheetData>
    <row r="1" spans="1:42" ht="11.25" customHeight="1" x14ac:dyDescent="0.2">
      <c r="AA1" s="147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</row>
    <row r="2" spans="1:42" ht="11.25" customHeight="1" x14ac:dyDescent="0.2">
      <c r="M2" s="11"/>
      <c r="N2" s="4"/>
      <c r="O2" s="4"/>
      <c r="P2" s="4"/>
      <c r="Q2" s="4"/>
      <c r="R2" s="4"/>
      <c r="S2" s="4"/>
      <c r="T2" s="4"/>
      <c r="U2" s="4"/>
      <c r="V2" s="4"/>
      <c r="W2" s="10"/>
      <c r="X2" s="4"/>
      <c r="Y2" s="4"/>
      <c r="Z2" s="10"/>
      <c r="AA2" s="184" t="s">
        <v>1</v>
      </c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6"/>
    </row>
    <row r="3" spans="1:42" ht="11.25" customHeight="1" x14ac:dyDescent="0.2">
      <c r="M3" s="11"/>
      <c r="N3" s="4"/>
      <c r="O3" s="4"/>
      <c r="P3" s="4"/>
      <c r="Q3" s="4"/>
      <c r="R3" s="4"/>
      <c r="S3" s="4"/>
      <c r="T3" s="4"/>
      <c r="U3" s="4"/>
      <c r="V3" s="4"/>
      <c r="W3" s="10"/>
      <c r="X3" s="4"/>
      <c r="Y3" s="4"/>
      <c r="Z3" s="10"/>
      <c r="AA3" s="187" t="str">
        <f>"" &amp; D_NUM</f>
        <v/>
      </c>
      <c r="AB3" s="188"/>
      <c r="AC3" s="188"/>
      <c r="AD3" s="188"/>
      <c r="AE3" s="188"/>
      <c r="AF3" s="188"/>
      <c r="AG3" s="188"/>
      <c r="AH3" s="188"/>
      <c r="AI3" s="188"/>
      <c r="AJ3" s="188"/>
      <c r="AK3" s="2" t="s">
        <v>0</v>
      </c>
      <c r="AL3" s="188" t="str">
        <f>"" &amp; RIGHT(A_NUM,7)</f>
        <v/>
      </c>
      <c r="AM3" s="188"/>
      <c r="AN3" s="188"/>
      <c r="AO3" s="188"/>
      <c r="AP3" s="189"/>
    </row>
    <row r="4" spans="1:42" ht="11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2"/>
    </row>
    <row r="5" spans="1:42" ht="11.1" customHeight="1" x14ac:dyDescent="0.2">
      <c r="A5" s="190" t="s">
        <v>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</row>
    <row r="6" spans="1:42" ht="11.1" customHeight="1" x14ac:dyDescent="0.2">
      <c r="A6" s="190" t="s">
        <v>105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</row>
    <row r="7" spans="1:42" ht="11.1" customHeight="1" thickBot="1" x14ac:dyDescent="0.25">
      <c r="A7" s="191" t="s">
        <v>2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</row>
    <row r="8" spans="1:42" ht="11.1" customHeight="1" thickBot="1" x14ac:dyDescent="0.25">
      <c r="A8" s="166" t="s">
        <v>75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27"/>
      <c r="Q8" s="27" t="s">
        <v>73</v>
      </c>
      <c r="R8" s="24"/>
      <c r="S8" s="24"/>
      <c r="T8" s="24"/>
      <c r="U8" s="25"/>
      <c r="V8" s="24"/>
      <c r="W8" s="25"/>
      <c r="X8" s="29" t="s">
        <v>68</v>
      </c>
      <c r="Y8" s="29" t="s">
        <v>68</v>
      </c>
      <c r="Z8" s="29" t="s">
        <v>68</v>
      </c>
      <c r="AA8" s="29" t="s">
        <v>68</v>
      </c>
      <c r="AB8" s="29" t="s">
        <v>68</v>
      </c>
      <c r="AC8" s="29" t="s">
        <v>68</v>
      </c>
      <c r="AD8" s="24"/>
      <c r="AE8" s="25"/>
      <c r="AF8" s="24"/>
      <c r="AG8" s="26"/>
      <c r="AH8" s="22"/>
      <c r="AI8" s="22"/>
      <c r="AJ8" s="22"/>
      <c r="AK8" s="22"/>
      <c r="AL8" s="22"/>
      <c r="AM8" s="22"/>
      <c r="AN8" s="22"/>
      <c r="AO8" s="22"/>
      <c r="AP8" s="22"/>
    </row>
    <row r="9" spans="1:42" ht="11.1" customHeight="1" x14ac:dyDescent="0.2">
      <c r="A9" s="35" t="s">
        <v>74</v>
      </c>
      <c r="B9" s="35"/>
      <c r="C9" s="35"/>
      <c r="D9" s="35"/>
      <c r="E9" s="35"/>
      <c r="F9" s="37" t="str">
        <f>IF(LEFT(C_NUM,6)="429773","þ","¨")</f>
        <v>¨</v>
      </c>
      <c r="G9" s="166" t="s">
        <v>63</v>
      </c>
      <c r="H9" s="167"/>
      <c r="I9" s="167"/>
      <c r="J9" s="167"/>
      <c r="K9" s="167"/>
      <c r="L9" s="167"/>
      <c r="M9" s="167"/>
      <c r="N9" s="5" t="str">
        <f>IF(LEFT(C_NUM,6)="429773","þ","¨")</f>
        <v>¨</v>
      </c>
      <c r="O9" s="166" t="s">
        <v>64</v>
      </c>
      <c r="P9" s="167"/>
      <c r="Q9" s="167"/>
      <c r="R9" s="167"/>
      <c r="S9" s="167"/>
      <c r="T9" s="167"/>
      <c r="U9" s="167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ht="11.1" customHeight="1" x14ac:dyDescent="0.2">
      <c r="A10" s="35" t="s">
        <v>78</v>
      </c>
      <c r="B10" s="38"/>
      <c r="C10" s="37"/>
      <c r="D10" s="35"/>
      <c r="E10" s="36"/>
      <c r="F10" s="37" t="str">
        <f>IF(LEFT(C_NUM,6)="429773","þ","¨")</f>
        <v>¨</v>
      </c>
      <c r="G10" s="149" t="s">
        <v>80</v>
      </c>
      <c r="H10" s="150"/>
      <c r="I10" s="150"/>
      <c r="J10" s="150"/>
      <c r="K10" s="151"/>
      <c r="L10" s="39"/>
      <c r="M10" s="21"/>
      <c r="N10" s="5" t="str">
        <f>IF(LEFT(C_NUM,6)="429773","þ","¨")</f>
        <v>¨</v>
      </c>
      <c r="O10" s="166" t="s">
        <v>79</v>
      </c>
      <c r="P10" s="199"/>
      <c r="Q10" s="199"/>
      <c r="R10" s="36"/>
      <c r="S10" s="36"/>
      <c r="T10" s="36"/>
      <c r="U10" s="36"/>
      <c r="V10" s="36"/>
      <c r="W10" s="3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11.1" customHeight="1" x14ac:dyDescent="0.2">
      <c r="A11" s="163" t="s">
        <v>81</v>
      </c>
      <c r="B11" s="164"/>
      <c r="C11" s="164"/>
      <c r="D11" s="164"/>
      <c r="E11" s="164"/>
      <c r="F11" s="164"/>
      <c r="G11" s="164"/>
      <c r="H11" s="164"/>
      <c r="I11" s="164"/>
      <c r="J11" s="165"/>
      <c r="K11" s="163" t="s">
        <v>82</v>
      </c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5"/>
    </row>
    <row r="12" spans="1:42" ht="11.1" customHeight="1" x14ac:dyDescent="0.2">
      <c r="A12" s="32" t="str">
        <f>IF(ISERROR(FIND("[ БАЗОВЫЙ ]",D_TYPE)),"¨","þ")</f>
        <v>¨</v>
      </c>
      <c r="B12" s="124" t="s">
        <v>83</v>
      </c>
      <c r="C12" s="124"/>
      <c r="D12" s="124"/>
      <c r="E12" s="124"/>
      <c r="F12" s="124"/>
      <c r="G12" s="124"/>
      <c r="H12" s="124"/>
      <c r="I12" s="124"/>
      <c r="J12" s="125"/>
      <c r="K12" s="33" t="str">
        <f>IF(AND(LEFT(C_NUM,6)="518275",NOT(ISERROR(FIND("[ БАЗОВЫЙ ]",D_TYPE)))),"þ","¨")</f>
        <v>¨</v>
      </c>
      <c r="L12" s="34" t="s">
        <v>46</v>
      </c>
      <c r="M12" s="34"/>
      <c r="N12" s="34"/>
      <c r="O12" s="34"/>
      <c r="P12" s="34"/>
      <c r="Q12" s="34"/>
      <c r="R12" s="34"/>
      <c r="S12" s="34"/>
      <c r="T12" s="34"/>
      <c r="U12" s="47"/>
      <c r="V12" s="47"/>
      <c r="W12" s="47"/>
      <c r="X12" s="47"/>
      <c r="Y12" s="47"/>
      <c r="Z12" s="47"/>
      <c r="AA12" s="33" t="str">
        <f>IF(AND(LEFT(C_NUM,6)="429773",NOT(ISERROR(FIND("[ БАЗОВЫЙ ]",D_TYPE)))),"þ","¨")</f>
        <v>¨</v>
      </c>
      <c r="AB12" s="34" t="s">
        <v>43</v>
      </c>
      <c r="AC12" s="34"/>
      <c r="AD12" s="34"/>
      <c r="AE12" s="34"/>
      <c r="AF12" s="34"/>
      <c r="AG12" s="34"/>
      <c r="AH12" s="34"/>
      <c r="AI12" s="34"/>
      <c r="AJ12" s="47"/>
      <c r="AK12" s="47"/>
      <c r="AL12" s="47"/>
      <c r="AM12" s="47"/>
      <c r="AN12" s="47"/>
      <c r="AO12" s="47"/>
      <c r="AP12" s="48"/>
    </row>
    <row r="13" spans="1:42" ht="11.1" customHeight="1" x14ac:dyDescent="0.2">
      <c r="A13" s="32" t="str">
        <f>IF(ISERROR(FIND("[ ПРЕМИУМ ]",D_TYPE)),"¨","þ")</f>
        <v>¨</v>
      </c>
      <c r="B13" s="124" t="s">
        <v>84</v>
      </c>
      <c r="C13" s="124"/>
      <c r="D13" s="124"/>
      <c r="E13" s="124"/>
      <c r="F13" s="124"/>
      <c r="G13" s="124"/>
      <c r="H13" s="124"/>
      <c r="I13" s="124"/>
      <c r="J13" s="125"/>
      <c r="K13" s="33" t="str">
        <f>IF(AND(LEFT(C_NUM,6)="518372",NOT(ISERROR(FIND("[ ПРЕМИУМ ]",D_TYPE)))),"þ","¨")</f>
        <v>¨</v>
      </c>
      <c r="L13" s="34" t="s">
        <v>47</v>
      </c>
      <c r="M13" s="34"/>
      <c r="N13" s="34"/>
      <c r="O13" s="34"/>
      <c r="P13" s="34"/>
      <c r="Q13" s="34"/>
      <c r="R13" s="34"/>
      <c r="S13" s="34"/>
      <c r="T13" s="47"/>
      <c r="U13" s="47"/>
      <c r="V13" s="47"/>
      <c r="W13" s="47"/>
      <c r="X13" s="47"/>
      <c r="Y13" s="47"/>
      <c r="Z13" s="47"/>
      <c r="AA13" s="33" t="str">
        <f>IF(AND(LEFT(C_NUM,6)="429774",NOT(ISERROR(FIND("[ ПРЕМИУМ ]",D_TYPE)))),"þ","¨")</f>
        <v>¨</v>
      </c>
      <c r="AB13" s="34" t="s">
        <v>44</v>
      </c>
      <c r="AC13" s="34"/>
      <c r="AD13" s="34"/>
      <c r="AE13" s="34"/>
      <c r="AF13" s="34"/>
      <c r="AG13" s="34"/>
      <c r="AH13" s="34"/>
      <c r="AI13" s="47"/>
      <c r="AJ13" s="47"/>
      <c r="AK13" s="47"/>
      <c r="AL13" s="47"/>
      <c r="AM13" s="47"/>
      <c r="AN13" s="47"/>
      <c r="AO13" s="47"/>
      <c r="AP13" s="48"/>
    </row>
    <row r="14" spans="1:42" ht="11.1" customHeight="1" x14ac:dyDescent="0.2">
      <c r="A14" s="32" t="str">
        <f>IF(ISERROR(FIND("[ ПЛАТИНОВЫЙ СТАНДАРТ ]",D_TYPE)),"¨","þ")</f>
        <v>¨</v>
      </c>
      <c r="B14" s="124" t="s">
        <v>85</v>
      </c>
      <c r="C14" s="124"/>
      <c r="D14" s="124"/>
      <c r="E14" s="124"/>
      <c r="F14" s="124"/>
      <c r="G14" s="124"/>
      <c r="H14" s="124"/>
      <c r="I14" s="124"/>
      <c r="J14" s="125"/>
      <c r="K14" s="33" t="str">
        <f>IF(AND(LEFT(C_NUM,6)="516445",NOT(ISERROR(FIND("[ ПЛАТИНОВЫЙ СТАНДАРТ ]",D_TYPE)))),"þ","¨")</f>
        <v>¨</v>
      </c>
      <c r="L14" s="34" t="s">
        <v>48</v>
      </c>
      <c r="M14" s="34"/>
      <c r="N14" s="34"/>
      <c r="O14" s="34"/>
      <c r="P14" s="34"/>
      <c r="Q14" s="34"/>
      <c r="R14" s="34"/>
      <c r="S14" s="34"/>
      <c r="T14" s="47"/>
      <c r="U14" s="47"/>
      <c r="V14" s="47"/>
      <c r="W14" s="47"/>
      <c r="X14" s="47"/>
      <c r="Y14" s="47"/>
      <c r="Z14" s="47"/>
      <c r="AA14" s="33" t="str">
        <f>IF(AND(LEFT(C_NUM,6)="419608",NOT(ISERROR(FIND("[ ПЛАТИНОВЫЙ СТАНДАРТ ]",D_TYPE)))),"þ","¨")</f>
        <v>¨</v>
      </c>
      <c r="AB14" s="34" t="s">
        <v>45</v>
      </c>
      <c r="AC14" s="34"/>
      <c r="AD14" s="34"/>
      <c r="AE14" s="34"/>
      <c r="AF14" s="34"/>
      <c r="AG14" s="34"/>
      <c r="AH14" s="34"/>
      <c r="AI14" s="47"/>
      <c r="AJ14" s="47"/>
      <c r="AK14" s="47"/>
      <c r="AL14" s="47"/>
      <c r="AM14" s="47"/>
      <c r="AN14" s="47"/>
      <c r="AO14" s="47"/>
      <c r="AP14" s="48"/>
    </row>
    <row r="15" spans="1:42" ht="11.1" customHeight="1" x14ac:dyDescent="0.2">
      <c r="A15" s="32" t="str">
        <f>IF(ISERROR(FIND("[ ЭКСКЛЮЗИВ ]",D_TYPE)),"¨","þ")</f>
        <v>¨</v>
      </c>
      <c r="B15" s="124" t="s">
        <v>86</v>
      </c>
      <c r="C15" s="124"/>
      <c r="D15" s="124"/>
      <c r="E15" s="124"/>
      <c r="F15" s="124"/>
      <c r="G15" s="124"/>
      <c r="H15" s="124"/>
      <c r="I15" s="124"/>
      <c r="J15" s="125"/>
      <c r="K15" s="33" t="str">
        <f>IF(AND(LEFT(C_NUM,6)="516132",NOT(ISERROR(FIND("[ ЭКСКЛЮЗИВ ]",D_TYPE)))),"þ","¨")</f>
        <v>¨</v>
      </c>
      <c r="L15" s="34" t="s">
        <v>66</v>
      </c>
      <c r="M15" s="34"/>
      <c r="N15" s="34"/>
      <c r="O15" s="34"/>
      <c r="P15" s="34"/>
      <c r="Q15" s="34"/>
      <c r="R15" s="34"/>
      <c r="S15" s="34"/>
      <c r="T15" s="47"/>
      <c r="U15" s="47"/>
      <c r="V15" s="47"/>
      <c r="W15" s="47"/>
      <c r="X15" s="47"/>
      <c r="Y15" s="47"/>
      <c r="Z15" s="47"/>
      <c r="AA15" s="33" t="str">
        <f>IF(AND(LEFT(C_NUM,6)="477710",NOT(ISERROR(FIND("[ ЭКСКЛЮЗИВ ]",D_TYPE)))),"þ","¨")</f>
        <v>¨</v>
      </c>
      <c r="AB15" s="34" t="s">
        <v>65</v>
      </c>
      <c r="AC15" s="34"/>
      <c r="AD15" s="34"/>
      <c r="AE15" s="34"/>
      <c r="AF15" s="34"/>
      <c r="AG15" s="34"/>
      <c r="AH15" s="34"/>
      <c r="AI15" s="47"/>
      <c r="AJ15" s="47"/>
      <c r="AK15" s="47"/>
      <c r="AL15" s="47"/>
      <c r="AM15" s="47"/>
      <c r="AN15" s="47"/>
      <c r="AO15" s="47"/>
      <c r="AP15" s="48"/>
    </row>
    <row r="16" spans="1:42" ht="11.1" customHeight="1" x14ac:dyDescent="0.2">
      <c r="A16" s="44"/>
      <c r="B16" s="43"/>
      <c r="C16" s="37"/>
      <c r="D16" s="44"/>
      <c r="E16" s="45"/>
      <c r="F16" s="37"/>
      <c r="G16" s="40"/>
      <c r="H16" s="41"/>
      <c r="I16" s="41"/>
      <c r="J16" s="41"/>
      <c r="K16" s="42"/>
      <c r="L16" s="39"/>
      <c r="M16" s="44"/>
      <c r="N16" s="5"/>
      <c r="O16" s="44"/>
      <c r="P16" s="46"/>
      <c r="Q16" s="46"/>
      <c r="R16" s="45"/>
      <c r="S16" s="45"/>
      <c r="T16" s="45"/>
      <c r="U16" s="45"/>
      <c r="V16" s="45"/>
      <c r="W16" s="45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</row>
    <row r="17" spans="1:43" ht="11.25" customHeight="1" x14ac:dyDescent="0.2">
      <c r="A17" s="128" t="s">
        <v>87</v>
      </c>
      <c r="B17" s="129"/>
      <c r="C17" s="129"/>
      <c r="D17" s="129"/>
      <c r="E17" s="129"/>
      <c r="F17" s="129"/>
      <c r="G17" s="129"/>
      <c r="H17" s="129"/>
      <c r="I17" s="129"/>
      <c r="J17" s="130"/>
      <c r="K17" s="66" t="str">
        <f>IF(LEFT(C_NUM,6)="429775","þ","¨")</f>
        <v>¨</v>
      </c>
      <c r="L17" s="126" t="s">
        <v>43</v>
      </c>
      <c r="M17" s="126"/>
      <c r="N17" s="126"/>
      <c r="O17" s="126"/>
      <c r="P17" s="126"/>
      <c r="Q17" s="126"/>
      <c r="R17" s="66" t="str">
        <f>IF(LEFT(C_NUM,6)="429773","þ","¨")</f>
        <v>¨</v>
      </c>
      <c r="S17" s="126" t="s">
        <v>44</v>
      </c>
      <c r="T17" s="126"/>
      <c r="U17" s="126"/>
      <c r="V17" s="126"/>
      <c r="W17" s="126"/>
      <c r="X17" s="126"/>
      <c r="Y17" s="126"/>
      <c r="Z17" s="126"/>
      <c r="AA17" s="66" t="str">
        <f>IF(LEFT(C_NUM,6)="429774","þ","¨")</f>
        <v>¨</v>
      </c>
      <c r="AB17" s="126" t="s">
        <v>45</v>
      </c>
      <c r="AC17" s="126"/>
      <c r="AD17" s="126"/>
      <c r="AE17" s="126"/>
      <c r="AF17" s="126"/>
      <c r="AG17" s="126"/>
      <c r="AH17" s="126"/>
      <c r="AI17" s="66" t="str">
        <f>IF(LEFT(C_NUM,6)="419608","þ","¨")</f>
        <v>¨</v>
      </c>
      <c r="AJ17" s="126" t="s">
        <v>65</v>
      </c>
      <c r="AK17" s="126"/>
      <c r="AL17" s="126"/>
      <c r="AM17" s="126"/>
      <c r="AN17" s="126"/>
      <c r="AO17" s="126"/>
      <c r="AP17" s="162"/>
    </row>
    <row r="18" spans="1:43" ht="11.25" customHeight="1" x14ac:dyDescent="0.2">
      <c r="A18" s="131"/>
      <c r="B18" s="132"/>
      <c r="C18" s="132"/>
      <c r="D18" s="132"/>
      <c r="E18" s="132"/>
      <c r="F18" s="132"/>
      <c r="G18" s="132"/>
      <c r="H18" s="132"/>
      <c r="I18" s="132"/>
      <c r="J18" s="133"/>
      <c r="K18" s="67" t="str">
        <f>IF(LEFT(C_NUM,1)="6","þ","¨")</f>
        <v>¨</v>
      </c>
      <c r="L18" s="122" t="s">
        <v>46</v>
      </c>
      <c r="M18" s="122"/>
      <c r="N18" s="122"/>
      <c r="O18" s="122"/>
      <c r="P18" s="122"/>
      <c r="Q18" s="122"/>
      <c r="R18" s="67" t="str">
        <f>IF(LEFT(C_NUM,6)="518275","þ","¨")</f>
        <v>¨</v>
      </c>
      <c r="S18" s="122" t="s">
        <v>47</v>
      </c>
      <c r="T18" s="122"/>
      <c r="U18" s="122"/>
      <c r="V18" s="122"/>
      <c r="W18" s="122"/>
      <c r="X18" s="122"/>
      <c r="Y18" s="122"/>
      <c r="Z18" s="122"/>
      <c r="AA18" s="67" t="str">
        <f>IF(LEFT(C_NUM,6)="518372","þ","¨")</f>
        <v>¨</v>
      </c>
      <c r="AB18" s="122" t="s">
        <v>48</v>
      </c>
      <c r="AC18" s="122"/>
      <c r="AD18" s="122"/>
      <c r="AE18" s="122"/>
      <c r="AF18" s="122"/>
      <c r="AG18" s="122"/>
      <c r="AH18" s="122"/>
      <c r="AI18" s="67" t="s">
        <v>4</v>
      </c>
      <c r="AJ18" s="122" t="s">
        <v>66</v>
      </c>
      <c r="AK18" s="122"/>
      <c r="AL18" s="122"/>
      <c r="AM18" s="122"/>
      <c r="AN18" s="122"/>
      <c r="AO18" s="122"/>
      <c r="AP18" s="123"/>
    </row>
    <row r="19" spans="1:43" ht="11.25" customHeight="1" x14ac:dyDescent="0.2">
      <c r="A19" s="131"/>
      <c r="B19" s="132"/>
      <c r="C19" s="132"/>
      <c r="D19" s="132"/>
      <c r="E19" s="132"/>
      <c r="F19" s="132"/>
      <c r="G19" s="132"/>
      <c r="H19" s="132"/>
      <c r="I19" s="132"/>
      <c r="J19" s="133"/>
      <c r="K19" s="67" t="str">
        <f>IF(LEFT(C_NUM,1)="6","þ","¨")</f>
        <v>¨</v>
      </c>
      <c r="L19" s="106" t="s">
        <v>104</v>
      </c>
      <c r="M19" s="106"/>
      <c r="N19" s="106"/>
      <c r="O19" s="106"/>
      <c r="P19" s="106"/>
      <c r="Q19" s="106"/>
      <c r="R19" s="67"/>
      <c r="S19" s="105"/>
      <c r="T19" s="105"/>
      <c r="U19" s="105"/>
      <c r="V19" s="105"/>
      <c r="W19" s="105"/>
      <c r="X19" s="105"/>
      <c r="Y19" s="105"/>
      <c r="Z19" s="105"/>
      <c r="AA19" s="103"/>
      <c r="AB19" s="103"/>
      <c r="AC19" s="103"/>
      <c r="AD19" s="103"/>
      <c r="AE19" s="103"/>
      <c r="AF19" s="103"/>
      <c r="AG19" s="103"/>
      <c r="AH19" s="103"/>
      <c r="AI19" s="67"/>
      <c r="AJ19" s="103"/>
      <c r="AK19" s="103"/>
      <c r="AL19" s="103"/>
      <c r="AM19" s="103"/>
      <c r="AN19" s="103"/>
      <c r="AO19" s="103"/>
      <c r="AP19" s="104"/>
    </row>
    <row r="20" spans="1:43" ht="11.25" customHeight="1" x14ac:dyDescent="0.2">
      <c r="A20" s="131"/>
      <c r="B20" s="132"/>
      <c r="C20" s="132"/>
      <c r="D20" s="132"/>
      <c r="E20" s="132"/>
      <c r="F20" s="132"/>
      <c r="G20" s="132"/>
      <c r="H20" s="132"/>
      <c r="I20" s="132"/>
      <c r="J20" s="133"/>
      <c r="K20" s="79" t="str">
        <f>IF(LEFT(C_NUM,6)="429775","þ","¨")</f>
        <v>¨</v>
      </c>
      <c r="L20" s="126" t="s">
        <v>43</v>
      </c>
      <c r="M20" s="127"/>
      <c r="N20" s="127"/>
      <c r="O20" s="127"/>
      <c r="P20" s="75" t="s">
        <v>97</v>
      </c>
      <c r="Q20" s="75"/>
      <c r="R20" s="75"/>
      <c r="S20" s="84"/>
      <c r="T20" s="84"/>
      <c r="U20" s="84"/>
      <c r="V20" s="15"/>
      <c r="W20" s="86"/>
      <c r="X20" s="86"/>
      <c r="Y20" s="86"/>
      <c r="Z20" s="87"/>
      <c r="AA20" s="88"/>
      <c r="AB20" s="85"/>
      <c r="AC20" s="80"/>
      <c r="AD20" s="80"/>
      <c r="AE20" s="80"/>
      <c r="AF20" s="80"/>
      <c r="AG20" s="81"/>
      <c r="AH20" s="81"/>
      <c r="AI20" s="81"/>
      <c r="AJ20" s="81"/>
      <c r="AK20" s="81"/>
      <c r="AL20" s="81"/>
      <c r="AM20" s="82"/>
      <c r="AN20" s="81"/>
      <c r="AO20" s="81"/>
      <c r="AP20" s="83"/>
      <c r="AQ20" s="57"/>
    </row>
    <row r="21" spans="1:43" ht="11.25" customHeight="1" x14ac:dyDescent="0.2">
      <c r="A21" s="131"/>
      <c r="B21" s="132"/>
      <c r="C21" s="132"/>
      <c r="D21" s="132"/>
      <c r="E21" s="132"/>
      <c r="F21" s="132"/>
      <c r="G21" s="132"/>
      <c r="H21" s="132"/>
      <c r="I21" s="132"/>
      <c r="J21" s="133"/>
      <c r="K21" s="73" t="s">
        <v>4</v>
      </c>
      <c r="L21" s="74" t="s">
        <v>43</v>
      </c>
      <c r="M21" s="74"/>
      <c r="N21" s="74"/>
      <c r="O21" s="74"/>
      <c r="P21" s="74" t="s">
        <v>94</v>
      </c>
      <c r="Q21" s="74"/>
      <c r="R21" s="75"/>
      <c r="S21" s="75"/>
      <c r="T21" s="75"/>
      <c r="U21" s="75"/>
      <c r="V21" s="76"/>
      <c r="W21" s="76"/>
      <c r="X21" s="76"/>
      <c r="Y21" s="76"/>
      <c r="Z21" s="76"/>
      <c r="AA21" s="76"/>
      <c r="AB21" s="76"/>
      <c r="AC21" s="75"/>
      <c r="AD21" s="75"/>
      <c r="AE21" s="76"/>
      <c r="AF21" s="76"/>
      <c r="AG21" s="76"/>
      <c r="AH21" s="76"/>
      <c r="AI21" s="76"/>
      <c r="AJ21" s="76"/>
      <c r="AK21" s="76"/>
      <c r="AL21" s="76"/>
      <c r="AM21" s="76"/>
      <c r="AN21" s="75"/>
      <c r="AO21" s="75"/>
      <c r="AP21" s="69"/>
    </row>
    <row r="22" spans="1:43" ht="11.25" customHeight="1" x14ac:dyDescent="0.2">
      <c r="A22" s="131"/>
      <c r="B22" s="132"/>
      <c r="C22" s="132"/>
      <c r="D22" s="132"/>
      <c r="E22" s="132"/>
      <c r="F22" s="132"/>
      <c r="G22" s="132"/>
      <c r="H22" s="132"/>
      <c r="I22" s="132"/>
      <c r="J22" s="133"/>
      <c r="K22" s="77" t="s">
        <v>4</v>
      </c>
      <c r="L22" s="70" t="s">
        <v>46</v>
      </c>
      <c r="M22" s="70"/>
      <c r="N22" s="70"/>
      <c r="O22" s="70"/>
      <c r="P22" s="70"/>
      <c r="Q22" s="78"/>
      <c r="R22" s="72"/>
      <c r="S22" s="72" t="s">
        <v>94</v>
      </c>
      <c r="T22" s="72"/>
      <c r="U22" s="72"/>
      <c r="V22" s="71"/>
      <c r="W22" s="71"/>
      <c r="X22" s="71"/>
      <c r="Y22" s="71"/>
      <c r="Z22" s="71"/>
      <c r="AA22" s="71"/>
      <c r="AB22" s="71"/>
      <c r="AC22" s="72"/>
      <c r="AD22" s="72"/>
      <c r="AE22" s="71"/>
      <c r="AF22" s="71"/>
      <c r="AG22" s="71"/>
      <c r="AH22" s="71"/>
      <c r="AI22" s="71"/>
      <c r="AJ22" s="71"/>
      <c r="AK22" s="71"/>
      <c r="AL22" s="71"/>
      <c r="AM22" s="71"/>
      <c r="AN22" s="72"/>
      <c r="AO22" s="72"/>
      <c r="AP22" s="68"/>
    </row>
    <row r="23" spans="1:43" ht="11.25" customHeight="1" x14ac:dyDescent="0.2">
      <c r="A23" s="134"/>
      <c r="B23" s="135"/>
      <c r="C23" s="135"/>
      <c r="D23" s="135"/>
      <c r="E23" s="135"/>
      <c r="F23" s="135"/>
      <c r="G23" s="135"/>
      <c r="H23" s="135"/>
      <c r="I23" s="135"/>
      <c r="J23" s="136"/>
      <c r="K23" s="77" t="s">
        <v>4</v>
      </c>
      <c r="L23" s="70" t="s">
        <v>95</v>
      </c>
      <c r="M23" s="70"/>
      <c r="N23" s="70"/>
      <c r="O23" s="70"/>
      <c r="P23" s="70"/>
      <c r="Q23" s="77" t="s">
        <v>4</v>
      </c>
      <c r="R23" s="70" t="s">
        <v>96</v>
      </c>
      <c r="S23" s="72"/>
      <c r="T23" s="72"/>
      <c r="U23" s="72"/>
      <c r="V23" s="71"/>
      <c r="W23" s="71"/>
      <c r="X23" s="71"/>
      <c r="Y23" s="71"/>
      <c r="Z23" s="71"/>
      <c r="AA23" s="71"/>
      <c r="AB23" s="71"/>
      <c r="AC23" s="72"/>
      <c r="AD23" s="72"/>
      <c r="AE23" s="71"/>
      <c r="AF23" s="71"/>
      <c r="AG23" s="71"/>
      <c r="AH23" s="71"/>
      <c r="AI23" s="71"/>
      <c r="AJ23" s="71"/>
      <c r="AK23" s="71"/>
      <c r="AL23" s="71"/>
      <c r="AM23" s="71"/>
      <c r="AN23" s="72"/>
      <c r="AO23" s="72"/>
      <c r="AP23" s="68"/>
    </row>
    <row r="24" spans="1:43" ht="11.25" customHeight="1" x14ac:dyDescent="0.2">
      <c r="A24" s="152" t="s">
        <v>49</v>
      </c>
      <c r="B24" s="153"/>
      <c r="C24" s="153"/>
      <c r="D24" s="153"/>
      <c r="E24" s="153"/>
      <c r="F24" s="153"/>
      <c r="G24" s="153"/>
      <c r="H24" s="153"/>
      <c r="I24" s="153"/>
      <c r="J24" s="154"/>
      <c r="K24" s="54" t="s">
        <v>50</v>
      </c>
      <c r="L24" s="52" t="s">
        <v>51</v>
      </c>
      <c r="M24" s="52"/>
      <c r="N24" s="52"/>
      <c r="O24" s="52"/>
      <c r="P24" s="52"/>
      <c r="Q24" s="52"/>
      <c r="R24" s="56"/>
      <c r="S24" s="56"/>
      <c r="T24" s="56"/>
      <c r="U24" s="56"/>
      <c r="V24" s="56"/>
      <c r="W24" s="56"/>
      <c r="X24" s="56"/>
      <c r="Y24" s="56"/>
      <c r="Z24" s="155"/>
      <c r="AA24" s="155"/>
      <c r="AB24" s="155"/>
      <c r="AC24" s="155"/>
      <c r="AD24" s="155"/>
      <c r="AE24" s="155"/>
      <c r="AF24" s="155"/>
      <c r="AG24" s="156"/>
      <c r="AH24" s="156"/>
      <c r="AI24" s="156"/>
      <c r="AJ24" s="156"/>
      <c r="AK24" s="156"/>
      <c r="AL24" s="156"/>
      <c r="AM24" s="156"/>
      <c r="AN24" s="156"/>
      <c r="AO24" s="156"/>
      <c r="AP24" s="157"/>
    </row>
    <row r="25" spans="1:43" ht="11.25" customHeight="1" x14ac:dyDescent="0.2">
      <c r="A25" s="119" t="s">
        <v>52</v>
      </c>
      <c r="B25" s="120"/>
      <c r="C25" s="120"/>
      <c r="D25" s="120"/>
      <c r="E25" s="120"/>
      <c r="F25" s="120"/>
      <c r="G25" s="120"/>
      <c r="H25" s="120"/>
      <c r="I25" s="120"/>
      <c r="J25" s="120"/>
      <c r="K25" s="23" t="str">
        <f>IF(MID(A_NUM,6,3)="810","þ","¨")</f>
        <v>¨</v>
      </c>
      <c r="L25" s="158" t="s">
        <v>53</v>
      </c>
      <c r="M25" s="158"/>
      <c r="N25" s="158"/>
      <c r="O25" s="158"/>
      <c r="P25" s="5" t="str">
        <f>IF(MID(A_NUM,6,3)="840","þ","¨")</f>
        <v>¨</v>
      </c>
      <c r="Q25" s="158" t="s">
        <v>54</v>
      </c>
      <c r="R25" s="158"/>
      <c r="S25" s="158"/>
      <c r="T25" s="158"/>
      <c r="U25" s="158"/>
      <c r="V25" s="5" t="str">
        <f>IF(MID(A_NUM,6,3)="978","þ","¨")</f>
        <v>¨</v>
      </c>
      <c r="W25" s="158" t="s">
        <v>55</v>
      </c>
      <c r="X25" s="158"/>
      <c r="Y25" s="159"/>
      <c r="Z25" s="160" t="s">
        <v>56</v>
      </c>
      <c r="AA25" s="160"/>
      <c r="AB25" s="160"/>
      <c r="AC25" s="160"/>
      <c r="AD25" s="160"/>
      <c r="AE25" s="160"/>
      <c r="AF25" s="161"/>
      <c r="AG25" s="23" t="str">
        <f>IF(C_PRIORITY="0","þ","¨")</f>
        <v>¨</v>
      </c>
      <c r="AH25" s="158" t="s">
        <v>57</v>
      </c>
      <c r="AI25" s="158"/>
      <c r="AJ25" s="158"/>
      <c r="AK25" s="158"/>
      <c r="AL25" s="5" t="str">
        <f>IF(AND(C_PRIORITY&lt;&gt;"0",NOT(ISBLANK(C_PRIORITY))),"þ","¨")</f>
        <v>¨</v>
      </c>
      <c r="AM25" s="158" t="s">
        <v>67</v>
      </c>
      <c r="AN25" s="158"/>
      <c r="AO25" s="158"/>
      <c r="AP25" s="159"/>
    </row>
    <row r="26" spans="1:43" ht="11.25" customHeight="1" x14ac:dyDescent="0.2">
      <c r="A26" s="137" t="s">
        <v>76</v>
      </c>
      <c r="B26" s="138"/>
      <c r="C26" s="138"/>
      <c r="D26" s="138"/>
      <c r="E26" s="138"/>
      <c r="F26" s="138"/>
      <c r="G26" s="138"/>
      <c r="H26" s="138"/>
      <c r="I26" s="138"/>
      <c r="J26" s="139"/>
      <c r="K26" s="33" t="str">
        <f>IF(C_REASON="1","þ","¨")</f>
        <v>¨</v>
      </c>
      <c r="L26" s="112" t="s">
        <v>58</v>
      </c>
      <c r="M26" s="112"/>
      <c r="N26" s="112"/>
      <c r="O26" s="112"/>
      <c r="P26" s="33" t="str">
        <f>IF(C_REASON="2","þ","¨")</f>
        <v>¨</v>
      </c>
      <c r="Q26" s="112" t="s">
        <v>59</v>
      </c>
      <c r="R26" s="112"/>
      <c r="S26" s="112"/>
      <c r="T26" s="112"/>
      <c r="U26" s="33" t="str">
        <f>IF(C_REASON="3","þ","¨")</f>
        <v>¨</v>
      </c>
      <c r="V26" s="112" t="s">
        <v>60</v>
      </c>
      <c r="W26" s="112"/>
      <c r="X26" s="112"/>
      <c r="Y26" s="112"/>
      <c r="Z26" s="33" t="str">
        <f>IF(C_REASON="4","þ","¨")</f>
        <v>¨</v>
      </c>
      <c r="AA26" s="112" t="s">
        <v>61</v>
      </c>
      <c r="AB26" s="112"/>
      <c r="AC26" s="112"/>
      <c r="AD26" s="112"/>
      <c r="AE26" s="112"/>
      <c r="AF26" s="112"/>
      <c r="AG26" s="33" t="str">
        <f>IF(C_REASON="5","þ","¨")</f>
        <v>¨</v>
      </c>
      <c r="AH26" s="112" t="s">
        <v>62</v>
      </c>
      <c r="AI26" s="112"/>
      <c r="AJ26" s="112"/>
      <c r="AK26" s="112"/>
      <c r="AL26" s="112"/>
      <c r="AM26" s="112"/>
      <c r="AN26" s="112"/>
      <c r="AO26" s="112"/>
      <c r="AP26" s="118"/>
    </row>
    <row r="27" spans="1:43" ht="11.25" customHeight="1" x14ac:dyDescent="0.2">
      <c r="A27" s="140"/>
      <c r="B27" s="141"/>
      <c r="C27" s="141"/>
      <c r="D27" s="141"/>
      <c r="E27" s="141"/>
      <c r="F27" s="141"/>
      <c r="G27" s="141"/>
      <c r="H27" s="141"/>
      <c r="I27" s="141"/>
      <c r="J27" s="142"/>
      <c r="K27" s="33" t="str">
        <f>IF(C_REASON="5","þ","¨")</f>
        <v>¨</v>
      </c>
      <c r="L27" s="112" t="s">
        <v>98</v>
      </c>
      <c r="M27" s="112"/>
      <c r="N27" s="112"/>
      <c r="O27" s="112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8"/>
    </row>
    <row r="28" spans="1:43" ht="11.1" customHeight="1" x14ac:dyDescent="0.2">
      <c r="A28" s="143" t="s">
        <v>41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</row>
    <row r="29" spans="1:43" ht="11.1" customHeight="1" x14ac:dyDescent="0.2">
      <c r="A29" s="119" t="s">
        <v>5</v>
      </c>
      <c r="B29" s="120"/>
      <c r="C29" s="120"/>
      <c r="D29" s="120"/>
      <c r="E29" s="120"/>
      <c r="F29" s="120"/>
      <c r="G29" s="120"/>
      <c r="H29" s="120"/>
      <c r="I29" s="120"/>
      <c r="J29" s="121"/>
      <c r="K29" s="117" t="str">
        <f>"" &amp; A_FIO</f>
        <v/>
      </c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8"/>
    </row>
    <row r="30" spans="1:43" ht="11.1" customHeight="1" x14ac:dyDescent="0.2">
      <c r="A30" s="144" t="s">
        <v>70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6"/>
    </row>
    <row r="31" spans="1:43" ht="11.1" customHeight="1" x14ac:dyDescent="0.2">
      <c r="A31" s="113" t="str">
        <f>MID(C_FIOLATIN,1,1)</f>
        <v/>
      </c>
      <c r="B31" s="114"/>
      <c r="C31" s="113" t="str">
        <f>MID(C_FIOLATIN,2,1)</f>
        <v/>
      </c>
      <c r="D31" s="114"/>
      <c r="E31" s="113" t="str">
        <f>MID(C_FIOLATIN,3,1)</f>
        <v/>
      </c>
      <c r="F31" s="114"/>
      <c r="G31" s="113" t="str">
        <f>MID(C_FIOLATIN,4,1)</f>
        <v/>
      </c>
      <c r="H31" s="114"/>
      <c r="I31" s="113" t="str">
        <f>MID(C_FIOLATIN,5,1)</f>
        <v/>
      </c>
      <c r="J31" s="114"/>
      <c r="K31" s="113" t="str">
        <f>MID(C_FIOLATIN,6,1)</f>
        <v/>
      </c>
      <c r="L31" s="114"/>
      <c r="M31" s="113" t="str">
        <f>MID(C_FIOLATIN,7,1)</f>
        <v/>
      </c>
      <c r="N31" s="114"/>
      <c r="O31" s="113" t="str">
        <f>MID(C_FIOLATIN,8,1)</f>
        <v/>
      </c>
      <c r="P31" s="114"/>
      <c r="Q31" s="113" t="str">
        <f>MID(C_FIOLATIN,9,1)</f>
        <v/>
      </c>
      <c r="R31" s="114"/>
      <c r="S31" s="113" t="str">
        <f>MID(C_FIOLATIN,10,1)</f>
        <v/>
      </c>
      <c r="T31" s="114"/>
      <c r="U31" s="113" t="str">
        <f>MID(C_FIOLATIN,11,1)</f>
        <v/>
      </c>
      <c r="V31" s="114"/>
      <c r="W31" s="113" t="str">
        <f>MID(C_FIOLATIN,12,1)</f>
        <v/>
      </c>
      <c r="X31" s="114"/>
      <c r="Y31" s="113" t="str">
        <f>MID(C_FIOLATIN,13,1)</f>
        <v/>
      </c>
      <c r="Z31" s="114"/>
      <c r="AA31" s="113" t="str">
        <f>MID(C_FIOLATIN,14,1)</f>
        <v/>
      </c>
      <c r="AB31" s="114"/>
      <c r="AC31" s="113" t="str">
        <f>MID(C_FIOLATIN,15,1)</f>
        <v/>
      </c>
      <c r="AD31" s="114"/>
      <c r="AE31" s="113" t="str">
        <f>MID(C_FIOLATIN,16,1)</f>
        <v/>
      </c>
      <c r="AF31" s="114"/>
      <c r="AG31" s="113" t="str">
        <f>MID(C_FIOLATIN,17,1)</f>
        <v/>
      </c>
      <c r="AH31" s="114"/>
      <c r="AI31" s="113" t="str">
        <f>MID(C_FIOLATIN,18,1)</f>
        <v/>
      </c>
      <c r="AJ31" s="114"/>
      <c r="AK31" s="113" t="str">
        <f>MID(C_FIOLATIN,19,1)</f>
        <v/>
      </c>
      <c r="AL31" s="115"/>
      <c r="AM31" s="116"/>
      <c r="AN31" s="116"/>
      <c r="AO31" s="116"/>
      <c r="AP31" s="116"/>
    </row>
    <row r="32" spans="1:43" ht="11.1" customHeight="1" x14ac:dyDescent="0.2">
      <c r="A32" s="119" t="s">
        <v>6</v>
      </c>
      <c r="B32" s="120"/>
      <c r="C32" s="120"/>
      <c r="D32" s="120"/>
      <c r="E32" s="120"/>
      <c r="F32" s="120"/>
      <c r="G32" s="120"/>
      <c r="H32" s="120"/>
      <c r="I32" s="120"/>
      <c r="J32" s="121"/>
      <c r="K32" s="117" t="str">
        <f>"" &amp; A_BIRTHDAY</f>
        <v/>
      </c>
      <c r="L32" s="112"/>
      <c r="M32" s="112"/>
      <c r="N32" s="112"/>
      <c r="O32" s="112"/>
      <c r="P32" s="118"/>
      <c r="Q32" s="119" t="s">
        <v>7</v>
      </c>
      <c r="R32" s="120"/>
      <c r="S32" s="120"/>
      <c r="T32" s="120"/>
      <c r="U32" s="120"/>
      <c r="V32" s="120"/>
      <c r="W32" s="121"/>
      <c r="X32" s="117" t="str">
        <f>"" &amp; A_BIRTHPLACE</f>
        <v/>
      </c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8"/>
    </row>
    <row r="33" spans="1:42" ht="11.1" customHeight="1" x14ac:dyDescent="0.2">
      <c r="A33" s="119" t="s">
        <v>8</v>
      </c>
      <c r="B33" s="120"/>
      <c r="C33" s="120"/>
      <c r="D33" s="120"/>
      <c r="E33" s="120"/>
      <c r="F33" s="120"/>
      <c r="G33" s="120"/>
      <c r="H33" s="120"/>
      <c r="I33" s="120"/>
      <c r="J33" s="121"/>
      <c r="K33" s="32" t="str">
        <f>IF(A_RESIDENT="1","þ","¨")</f>
        <v>¨</v>
      </c>
      <c r="L33" s="112" t="s">
        <v>9</v>
      </c>
      <c r="M33" s="112"/>
      <c r="N33" s="112"/>
      <c r="O33" s="112"/>
      <c r="P33" s="33" t="str">
        <f>IF(A_RESIDENT="0","þ","¨")</f>
        <v>¨</v>
      </c>
      <c r="Q33" s="112" t="s">
        <v>10</v>
      </c>
      <c r="R33" s="112"/>
      <c r="S33" s="112"/>
      <c r="T33" s="112"/>
      <c r="U33" s="112"/>
      <c r="V33" s="112"/>
      <c r="W33" s="92"/>
      <c r="X33" s="92"/>
      <c r="Y33" s="92"/>
      <c r="Z33" s="92"/>
      <c r="AA33" s="92"/>
      <c r="AB33" s="92"/>
      <c r="AC33" s="92"/>
      <c r="AD33" s="94" t="s">
        <v>11</v>
      </c>
      <c r="AE33" s="95"/>
      <c r="AF33" s="96"/>
      <c r="AG33" s="5" t="str">
        <f>IF(A_SEX="М","þ","¨")</f>
        <v>¨</v>
      </c>
      <c r="AH33" s="8" t="s">
        <v>12</v>
      </c>
      <c r="AI33" s="8"/>
      <c r="AJ33" s="5" t="str">
        <f>IF(A_SEX="Ж","þ","¨")</f>
        <v>¨</v>
      </c>
      <c r="AK33" s="8" t="s">
        <v>13</v>
      </c>
      <c r="AL33" s="8"/>
      <c r="AM33" s="34"/>
      <c r="AN33" s="33"/>
      <c r="AO33" s="34"/>
      <c r="AP33" s="99"/>
    </row>
    <row r="34" spans="1:42" ht="11.1" customHeight="1" x14ac:dyDescent="0.2">
      <c r="A34" s="202" t="s">
        <v>14</v>
      </c>
      <c r="B34" s="202"/>
      <c r="C34" s="202"/>
      <c r="D34" s="202"/>
      <c r="E34" s="202"/>
      <c r="F34" s="202"/>
      <c r="G34" s="202"/>
      <c r="H34" s="202"/>
      <c r="I34" s="202"/>
      <c r="J34" s="202"/>
      <c r="K34" s="107" t="s">
        <v>15</v>
      </c>
      <c r="L34" s="107"/>
      <c r="M34" s="107"/>
      <c r="N34" s="107"/>
      <c r="O34" s="107"/>
      <c r="P34" s="32" t="str">
        <f>IF(A_DOCTYPE="Паспорт РФ","þ","¨")</f>
        <v>¨</v>
      </c>
      <c r="Q34" s="112" t="s">
        <v>16</v>
      </c>
      <c r="R34" s="112"/>
      <c r="S34" s="112"/>
      <c r="T34" s="112"/>
      <c r="U34" s="112"/>
      <c r="V34" s="33" t="str">
        <f>IF(AND(A_DOCTYPE&lt;&gt;"Паспорт РФ",NOT(ISBLANK(A_DOCTYPE))),"þ","¨")</f>
        <v>¨</v>
      </c>
      <c r="W34" s="112" t="s">
        <v>17</v>
      </c>
      <c r="X34" s="112"/>
      <c r="Y34" s="112"/>
      <c r="Z34" s="112"/>
      <c r="AA34" s="112"/>
      <c r="AB34" s="112"/>
      <c r="AC34" s="112"/>
      <c r="AD34" s="112"/>
      <c r="AE34" s="112"/>
      <c r="AF34" s="112" t="str">
        <f>IF(A_DOCTYPE&lt;&gt;"Паспорт РФ","" &amp; A_DOCTYPE,"")</f>
        <v/>
      </c>
      <c r="AG34" s="112"/>
      <c r="AH34" s="112"/>
      <c r="AI34" s="112"/>
      <c r="AJ34" s="112"/>
      <c r="AK34" s="112"/>
      <c r="AL34" s="112"/>
      <c r="AM34" s="112"/>
      <c r="AN34" s="112"/>
      <c r="AO34" s="112"/>
      <c r="AP34" s="118"/>
    </row>
    <row r="35" spans="1:42" ht="11.1" customHeight="1" x14ac:dyDescent="0.2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107" t="s">
        <v>18</v>
      </c>
      <c r="L35" s="107"/>
      <c r="M35" s="107"/>
      <c r="N35" s="107"/>
      <c r="O35" s="107"/>
      <c r="P35" s="117" t="str">
        <f>IF(ISERR(FIND(" ",A_DOCNUM,1)),"",MID(A_DOCNUM,1,FIND(" ",A_DOCNUM,1)-1))</f>
        <v/>
      </c>
      <c r="Q35" s="112"/>
      <c r="R35" s="112"/>
      <c r="S35" s="118"/>
      <c r="T35" s="108" t="s">
        <v>19</v>
      </c>
      <c r="U35" s="109"/>
      <c r="V35" s="109"/>
      <c r="W35" s="109"/>
      <c r="X35" s="110"/>
      <c r="Y35" s="117" t="str">
        <f>IF(ISERR(FIND(" ",A_DOCNUM,1)),"" &amp; A_DOCNUM,MID(A_DOCNUM,FIND(" ",A_DOCNUM,1)+1,20))</f>
        <v/>
      </c>
      <c r="Z35" s="112"/>
      <c r="AA35" s="112"/>
      <c r="AB35" s="112"/>
      <c r="AC35" s="112"/>
      <c r="AD35" s="112"/>
      <c r="AE35" s="118"/>
      <c r="AF35" s="200" t="s">
        <v>20</v>
      </c>
      <c r="AG35" s="200"/>
      <c r="AH35" s="200"/>
      <c r="AI35" s="200"/>
      <c r="AJ35" s="200"/>
      <c r="AK35" s="201" t="str">
        <f>"" &amp; A_DOCDATE</f>
        <v/>
      </c>
      <c r="AL35" s="156"/>
      <c r="AM35" s="156"/>
      <c r="AN35" s="156"/>
      <c r="AO35" s="156"/>
      <c r="AP35" s="157"/>
    </row>
    <row r="36" spans="1:42" ht="11.1" customHeight="1" x14ac:dyDescent="0.2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107" t="s">
        <v>21</v>
      </c>
      <c r="L36" s="107"/>
      <c r="M36" s="107"/>
      <c r="N36" s="107"/>
      <c r="O36" s="107"/>
      <c r="P36" s="111" t="str">
        <f>"" &amp; A_DOCPLACE &amp; " " &amp; A_DOCPLACE_P</f>
        <v xml:space="preserve"> </v>
      </c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</row>
    <row r="37" spans="1:42" ht="11.1" customHeight="1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49"/>
      <c r="L37" s="49"/>
      <c r="M37" s="49"/>
      <c r="N37" s="49"/>
      <c r="O37" s="49"/>
      <c r="P37" s="50"/>
      <c r="Q37" s="50"/>
      <c r="R37" s="50"/>
      <c r="S37" s="50"/>
      <c r="T37" s="49"/>
      <c r="U37" s="49"/>
      <c r="V37" s="49"/>
      <c r="W37" s="49"/>
      <c r="X37" s="49"/>
      <c r="Y37" s="50"/>
      <c r="Z37" s="50"/>
      <c r="AA37" s="50"/>
      <c r="AB37" s="50"/>
      <c r="AC37" s="50"/>
      <c r="AD37" s="50"/>
      <c r="AE37" s="50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51"/>
    </row>
    <row r="38" spans="1:42" ht="11.1" customHeight="1" x14ac:dyDescent="0.2">
      <c r="A38" s="119" t="s">
        <v>22</v>
      </c>
      <c r="B38" s="120"/>
      <c r="C38" s="120"/>
      <c r="D38" s="120"/>
      <c r="E38" s="120"/>
      <c r="F38" s="120"/>
      <c r="G38" s="120"/>
      <c r="H38" s="120"/>
      <c r="I38" s="120"/>
      <c r="J38" s="121"/>
      <c r="K38" s="108" t="s">
        <v>23</v>
      </c>
      <c r="L38" s="109"/>
      <c r="M38" s="109"/>
      <c r="N38" s="110"/>
      <c r="O38" s="117" t="str">
        <f>"" &amp; A_PHONE</f>
        <v/>
      </c>
      <c r="P38" s="112"/>
      <c r="Q38" s="112"/>
      <c r="R38" s="112"/>
      <c r="S38" s="112"/>
      <c r="T38" s="112"/>
      <c r="U38" s="118"/>
      <c r="V38" s="108" t="s">
        <v>24</v>
      </c>
      <c r="W38" s="109"/>
      <c r="X38" s="109"/>
      <c r="Y38" s="110"/>
      <c r="Z38" s="117" t="str">
        <f>"" &amp; A_PHONE_M</f>
        <v/>
      </c>
      <c r="AA38" s="112"/>
      <c r="AB38" s="112"/>
      <c r="AC38" s="112"/>
      <c r="AD38" s="112"/>
      <c r="AE38" s="112"/>
      <c r="AF38" s="118"/>
      <c r="AG38" s="108" t="s">
        <v>25</v>
      </c>
      <c r="AH38" s="109"/>
      <c r="AI38" s="110"/>
      <c r="AJ38" s="117"/>
      <c r="AK38" s="112"/>
      <c r="AL38" s="112"/>
      <c r="AM38" s="112"/>
      <c r="AN38" s="112"/>
      <c r="AO38" s="112"/>
      <c r="AP38" s="118"/>
    </row>
    <row r="39" spans="1:42" ht="11.1" customHeight="1" x14ac:dyDescent="0.2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</row>
    <row r="40" spans="1:42" ht="11.25" customHeight="1" x14ac:dyDescent="0.2">
      <c r="A40" s="143" t="s">
        <v>77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</row>
    <row r="41" spans="1:42" ht="11.25" customHeight="1" x14ac:dyDescent="0.2">
      <c r="A41" s="192" t="s">
        <v>4</v>
      </c>
      <c r="B41" s="193"/>
      <c r="C41" s="119" t="s">
        <v>29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1"/>
    </row>
    <row r="42" spans="1:42" ht="11.25" customHeight="1" x14ac:dyDescent="0.2">
      <c r="A42" s="194"/>
      <c r="B42" s="195"/>
      <c r="C42" s="152" t="s">
        <v>31</v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4"/>
      <c r="Z42" s="198" t="s">
        <v>30</v>
      </c>
      <c r="AA42" s="198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7"/>
    </row>
    <row r="43" spans="1:42" ht="11.1" customHeight="1" x14ac:dyDescent="0.2">
      <c r="A43" s="216" t="s">
        <v>32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8"/>
    </row>
    <row r="44" spans="1:42" ht="11.1" customHeight="1" x14ac:dyDescent="0.2">
      <c r="A44" s="174" t="s">
        <v>91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3"/>
    </row>
    <row r="45" spans="1:42" ht="11.1" customHeight="1" x14ac:dyDescent="0.2">
      <c r="A45" s="174" t="s">
        <v>36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3"/>
    </row>
    <row r="46" spans="1:42" ht="11.1" customHeight="1" x14ac:dyDescent="0.2">
      <c r="A46" s="177" t="s">
        <v>37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9"/>
    </row>
    <row r="47" spans="1:42" ht="11.25" customHeight="1" x14ac:dyDescent="0.2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</row>
    <row r="48" spans="1:42" ht="11.25" customHeight="1" x14ac:dyDescent="0.2">
      <c r="A48" s="192" t="s">
        <v>4</v>
      </c>
      <c r="B48" s="219"/>
      <c r="C48" s="137" t="s">
        <v>99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9"/>
    </row>
    <row r="49" spans="1:42" ht="24" customHeight="1" x14ac:dyDescent="0.2">
      <c r="A49" s="220" t="s">
        <v>100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2"/>
    </row>
    <row r="50" spans="1:42" ht="19.5" customHeight="1" x14ac:dyDescent="0.2">
      <c r="A50" s="223" t="s">
        <v>101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5"/>
    </row>
    <row r="51" spans="1:42" ht="19.5" customHeight="1" x14ac:dyDescent="0.2">
      <c r="A51" s="223" t="s">
        <v>102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5"/>
    </row>
    <row r="52" spans="1:42" ht="19.5" customHeight="1" x14ac:dyDescent="0.2">
      <c r="A52" s="226" t="s">
        <v>103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8"/>
    </row>
    <row r="53" spans="1:42" ht="11.1" customHeight="1" x14ac:dyDescent="0.2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</row>
    <row r="54" spans="1:42" s="15" customFormat="1" ht="10.5" customHeight="1" x14ac:dyDescent="0.2">
      <c r="A54" s="213" t="s">
        <v>69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143"/>
      <c r="AC54" s="143"/>
      <c r="AD54" s="143"/>
      <c r="AE54" s="143"/>
      <c r="AF54" s="143"/>
      <c r="AG54" s="143"/>
      <c r="AH54" s="143"/>
      <c r="AI54" s="143"/>
      <c r="AJ54" s="213"/>
      <c r="AK54" s="213"/>
      <c r="AL54" s="213"/>
      <c r="AM54" s="213"/>
      <c r="AN54" s="213"/>
      <c r="AO54" s="213"/>
      <c r="AP54" s="213"/>
    </row>
    <row r="55" spans="1:42" s="15" customFormat="1" ht="12" customHeight="1" x14ac:dyDescent="0.2">
      <c r="A55" s="119" t="s">
        <v>5</v>
      </c>
      <c r="B55" s="120"/>
      <c r="C55" s="120"/>
      <c r="D55" s="120"/>
      <c r="E55" s="120"/>
      <c r="F55" s="120"/>
      <c r="G55" s="120"/>
      <c r="H55" s="120"/>
      <c r="I55" s="120"/>
      <c r="J55" s="121"/>
      <c r="K55" s="117" t="str">
        <f>"" &amp; C_FIO</f>
        <v/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8"/>
    </row>
    <row r="56" spans="1:42" s="15" customFormat="1" ht="10.5" customHeight="1" x14ac:dyDescent="0.2">
      <c r="A56" s="144" t="s">
        <v>70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6"/>
    </row>
    <row r="57" spans="1:42" s="15" customFormat="1" ht="10.5" customHeight="1" x14ac:dyDescent="0.2">
      <c r="A57" s="113" t="str">
        <f>MID(C_FIOLATIN,1,1)</f>
        <v/>
      </c>
      <c r="B57" s="114"/>
      <c r="C57" s="113" t="str">
        <f>MID(C_FIOLATIN,2,1)</f>
        <v/>
      </c>
      <c r="D57" s="114"/>
      <c r="E57" s="113" t="str">
        <f>MID(C_FIOLATIN,3,1)</f>
        <v/>
      </c>
      <c r="F57" s="114"/>
      <c r="G57" s="113" t="str">
        <f>MID(C_FIOLATIN,4,1)</f>
        <v/>
      </c>
      <c r="H57" s="114"/>
      <c r="I57" s="113" t="str">
        <f>MID(C_FIOLATIN,5,1)</f>
        <v/>
      </c>
      <c r="J57" s="114"/>
      <c r="K57" s="113" t="str">
        <f>MID(C_FIOLATIN,6,1)</f>
        <v/>
      </c>
      <c r="L57" s="114"/>
      <c r="M57" s="113" t="str">
        <f>MID(C_FIOLATIN,7,1)</f>
        <v/>
      </c>
      <c r="N57" s="114"/>
      <c r="O57" s="113" t="str">
        <f>MID(C_FIOLATIN,8,1)</f>
        <v/>
      </c>
      <c r="P57" s="114"/>
      <c r="Q57" s="113" t="str">
        <f>MID(C_FIOLATIN,9,1)</f>
        <v/>
      </c>
      <c r="R57" s="114"/>
      <c r="S57" s="113" t="str">
        <f>MID(C_FIOLATIN,10,1)</f>
        <v/>
      </c>
      <c r="T57" s="114"/>
      <c r="U57" s="113" t="str">
        <f>MID(C_FIOLATIN,11,1)</f>
        <v/>
      </c>
      <c r="V57" s="114"/>
      <c r="W57" s="113" t="str">
        <f>MID(C_FIOLATIN,12,1)</f>
        <v/>
      </c>
      <c r="X57" s="114"/>
      <c r="Y57" s="113" t="str">
        <f>MID(C_FIOLATIN,13,1)</f>
        <v/>
      </c>
      <c r="Z57" s="114"/>
      <c r="AA57" s="113" t="str">
        <f>MID(C_FIOLATIN,14,1)</f>
        <v/>
      </c>
      <c r="AB57" s="114"/>
      <c r="AC57" s="113" t="str">
        <f>MID(C_FIOLATIN,15,1)</f>
        <v/>
      </c>
      <c r="AD57" s="114"/>
      <c r="AE57" s="113" t="str">
        <f>MID(C_FIOLATIN,16,1)</f>
        <v/>
      </c>
      <c r="AF57" s="114"/>
      <c r="AG57" s="113" t="str">
        <f>MID(C_FIOLATIN,17,1)</f>
        <v/>
      </c>
      <c r="AH57" s="114"/>
      <c r="AI57" s="113" t="str">
        <f>MID(C_FIOLATIN,18,1)</f>
        <v/>
      </c>
      <c r="AJ57" s="114"/>
      <c r="AK57" s="113" t="str">
        <f>MID(C_FIOLATIN,19,1)</f>
        <v/>
      </c>
      <c r="AL57" s="115"/>
      <c r="AM57" s="168"/>
      <c r="AN57" s="168"/>
      <c r="AO57" s="168"/>
      <c r="AP57" s="169"/>
    </row>
    <row r="58" spans="1:42" s="15" customFormat="1" ht="10.5" customHeight="1" x14ac:dyDescent="0.2">
      <c r="A58" s="119" t="s">
        <v>6</v>
      </c>
      <c r="B58" s="120"/>
      <c r="C58" s="120"/>
      <c r="D58" s="120"/>
      <c r="E58" s="120"/>
      <c r="F58" s="120"/>
      <c r="G58" s="120"/>
      <c r="H58" s="120"/>
      <c r="I58" s="120"/>
      <c r="J58" s="121"/>
      <c r="K58" s="117" t="str">
        <f>"" &amp; C_BIRTHDAY</f>
        <v/>
      </c>
      <c r="L58" s="112"/>
      <c r="M58" s="112"/>
      <c r="N58" s="112"/>
      <c r="O58" s="112"/>
      <c r="P58" s="118"/>
      <c r="Q58" s="119" t="s">
        <v>7</v>
      </c>
      <c r="R58" s="120"/>
      <c r="S58" s="120"/>
      <c r="T58" s="120"/>
      <c r="U58" s="120"/>
      <c r="V58" s="120"/>
      <c r="W58" s="121"/>
      <c r="X58" s="117" t="str">
        <f>"" &amp; C_BIRTHPLACE</f>
        <v/>
      </c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8"/>
    </row>
    <row r="59" spans="1:42" s="15" customFormat="1" ht="10.5" customHeight="1" x14ac:dyDescent="0.2">
      <c r="A59" s="119" t="s">
        <v>8</v>
      </c>
      <c r="B59" s="120"/>
      <c r="C59" s="120"/>
      <c r="D59" s="120"/>
      <c r="E59" s="120"/>
      <c r="F59" s="120"/>
      <c r="G59" s="120"/>
      <c r="H59" s="120"/>
      <c r="I59" s="120"/>
      <c r="J59" s="121"/>
      <c r="K59" s="7" t="str">
        <f>IF(C_RESIDENT="1","þ","¨")</f>
        <v>¨</v>
      </c>
      <c r="L59" s="112" t="s">
        <v>9</v>
      </c>
      <c r="M59" s="112"/>
      <c r="N59" s="112"/>
      <c r="O59" s="112"/>
      <c r="P59" s="6" t="str">
        <f>IF(C_RESIDENT="0","þ","¨")</f>
        <v>¨</v>
      </c>
      <c r="Q59" s="112" t="s">
        <v>10</v>
      </c>
      <c r="R59" s="112"/>
      <c r="S59" s="112"/>
      <c r="T59" s="112"/>
      <c r="U59" s="112"/>
      <c r="V59" s="112"/>
      <c r="W59" s="92"/>
      <c r="X59" s="92"/>
      <c r="Y59" s="92"/>
      <c r="Z59" s="92"/>
      <c r="AA59" s="92"/>
      <c r="AB59" s="92"/>
      <c r="AC59" s="92"/>
      <c r="AD59" s="89" t="s">
        <v>11</v>
      </c>
      <c r="AE59" s="90"/>
      <c r="AF59" s="91"/>
      <c r="AG59" s="5" t="str">
        <f>IF(C_SEX="М","þ","¨")</f>
        <v>¨</v>
      </c>
      <c r="AH59" s="8" t="s">
        <v>12</v>
      </c>
      <c r="AI59" s="8"/>
      <c r="AJ59" s="5" t="str">
        <f>IF(C_SEX="Ж","þ","¨")</f>
        <v>¨</v>
      </c>
      <c r="AK59" s="8" t="s">
        <v>13</v>
      </c>
      <c r="AL59" s="9"/>
      <c r="AN59" s="5"/>
      <c r="AO59" s="8"/>
      <c r="AP59" s="9"/>
    </row>
    <row r="60" spans="1:42" s="15" customFormat="1" ht="10.5" customHeight="1" x14ac:dyDescent="0.2">
      <c r="A60" s="202" t="s">
        <v>14</v>
      </c>
      <c r="B60" s="202"/>
      <c r="C60" s="202"/>
      <c r="D60" s="202"/>
      <c r="E60" s="202"/>
      <c r="F60" s="202"/>
      <c r="G60" s="202"/>
      <c r="H60" s="202"/>
      <c r="I60" s="202"/>
      <c r="J60" s="202"/>
      <c r="K60" s="107" t="s">
        <v>15</v>
      </c>
      <c r="L60" s="107"/>
      <c r="M60" s="107"/>
      <c r="N60" s="107"/>
      <c r="O60" s="107"/>
      <c r="P60" s="7" t="str">
        <f>IF(C_DOCTYPE="Паспорт РФ","þ","¨")</f>
        <v>¨</v>
      </c>
      <c r="Q60" s="112" t="s">
        <v>16</v>
      </c>
      <c r="R60" s="112"/>
      <c r="S60" s="112"/>
      <c r="T60" s="112"/>
      <c r="U60" s="112"/>
      <c r="V60" s="6" t="str">
        <f>IF(AND(C_DOCTYPE&lt;&gt;"Паспорт РФ",NOT(ISBLANK(C_DOCTYPE))),"þ","¨")</f>
        <v>¨</v>
      </c>
      <c r="W60" s="112" t="s">
        <v>17</v>
      </c>
      <c r="X60" s="112"/>
      <c r="Y60" s="112"/>
      <c r="Z60" s="112"/>
      <c r="AA60" s="112"/>
      <c r="AB60" s="112"/>
      <c r="AC60" s="112"/>
      <c r="AD60" s="112"/>
      <c r="AE60" s="112"/>
      <c r="AF60" s="112" t="str">
        <f>IF(C_DOCTYPE&lt;&gt;"Паспорт РФ","" &amp; C_DOCTYPE,"")</f>
        <v/>
      </c>
      <c r="AG60" s="112"/>
      <c r="AH60" s="112"/>
      <c r="AI60" s="112"/>
      <c r="AJ60" s="112"/>
      <c r="AK60" s="112"/>
      <c r="AL60" s="112"/>
      <c r="AM60" s="112"/>
      <c r="AN60" s="112"/>
      <c r="AO60" s="112"/>
      <c r="AP60" s="118"/>
    </row>
    <row r="61" spans="1:42" s="15" customFormat="1" ht="10.5" customHeight="1" x14ac:dyDescent="0.2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107" t="s">
        <v>18</v>
      </c>
      <c r="L61" s="107"/>
      <c r="M61" s="107"/>
      <c r="N61" s="107"/>
      <c r="O61" s="107"/>
      <c r="P61" s="117" t="str">
        <f>IF(ISERR(FIND(" ",C_DOCNUM,1)),"",MID(C_DOCNUM,1,FIND(" ",C_DOCNUM,1)-1))</f>
        <v/>
      </c>
      <c r="Q61" s="112"/>
      <c r="R61" s="112"/>
      <c r="S61" s="118"/>
      <c r="T61" s="108" t="s">
        <v>19</v>
      </c>
      <c r="U61" s="109"/>
      <c r="V61" s="109"/>
      <c r="W61" s="109"/>
      <c r="X61" s="110"/>
      <c r="Y61" s="117" t="str">
        <f>IF(ISERR(FIND(" ",C_DOCNUM,1)),"" &amp; C_DOCNUM,MID(C_DOCNUM,FIND(" ",C_DOCNUM,1)+1,20))</f>
        <v/>
      </c>
      <c r="Z61" s="112"/>
      <c r="AA61" s="112"/>
      <c r="AB61" s="112"/>
      <c r="AC61" s="112"/>
      <c r="AD61" s="112"/>
      <c r="AE61" s="118"/>
      <c r="AF61" s="108" t="s">
        <v>20</v>
      </c>
      <c r="AG61" s="109"/>
      <c r="AH61" s="109"/>
      <c r="AI61" s="109"/>
      <c r="AJ61" s="110"/>
      <c r="AK61" s="201" t="str">
        <f>"" &amp; C_DOCDATE</f>
        <v/>
      </c>
      <c r="AL61" s="156"/>
      <c r="AM61" s="156"/>
      <c r="AN61" s="156"/>
      <c r="AO61" s="156"/>
      <c r="AP61" s="157"/>
    </row>
    <row r="62" spans="1:42" s="15" customFormat="1" ht="10.5" customHeight="1" x14ac:dyDescent="0.2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107" t="s">
        <v>21</v>
      </c>
      <c r="L62" s="107"/>
      <c r="M62" s="107"/>
      <c r="N62" s="107"/>
      <c r="O62" s="107"/>
      <c r="P62" s="117" t="str">
        <f>"" &amp; C_DOCPLACE &amp; " " &amp; C_DOCPLACE_P</f>
        <v xml:space="preserve"> </v>
      </c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8"/>
    </row>
    <row r="63" spans="1:42" s="30" customFormat="1" ht="10.5" customHeight="1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53"/>
      <c r="L63" s="53"/>
      <c r="M63" s="53"/>
      <c r="N63" s="53"/>
      <c r="O63" s="53"/>
      <c r="P63" s="55"/>
      <c r="Q63" s="55"/>
      <c r="R63" s="55"/>
      <c r="S63" s="55"/>
      <c r="T63" s="53"/>
      <c r="U63" s="53"/>
      <c r="V63" s="53"/>
      <c r="W63" s="53"/>
      <c r="X63" s="53"/>
      <c r="Y63" s="55"/>
      <c r="Z63" s="55"/>
      <c r="AA63" s="55"/>
      <c r="AB63" s="55"/>
      <c r="AC63" s="55"/>
      <c r="AD63" s="55"/>
      <c r="AE63" s="55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</row>
    <row r="64" spans="1:42" s="15" customFormat="1" ht="10.5" customHeight="1" x14ac:dyDescent="0.2">
      <c r="A64" s="119" t="s">
        <v>22</v>
      </c>
      <c r="B64" s="120"/>
      <c r="C64" s="120"/>
      <c r="D64" s="120"/>
      <c r="E64" s="120"/>
      <c r="F64" s="120"/>
      <c r="G64" s="120"/>
      <c r="H64" s="120"/>
      <c r="I64" s="120"/>
      <c r="J64" s="121"/>
      <c r="K64" s="107" t="s">
        <v>23</v>
      </c>
      <c r="L64" s="107"/>
      <c r="M64" s="107"/>
      <c r="N64" s="107"/>
      <c r="O64" s="111" t="str">
        <f>"" &amp; kjlk</f>
        <v/>
      </c>
      <c r="P64" s="111"/>
      <c r="Q64" s="111"/>
      <c r="R64" s="111"/>
      <c r="S64" s="111"/>
      <c r="T64" s="111"/>
      <c r="U64" s="111"/>
      <c r="V64" s="107" t="s">
        <v>24</v>
      </c>
      <c r="W64" s="107"/>
      <c r="X64" s="107"/>
      <c r="Y64" s="107"/>
      <c r="Z64" s="111" t="str">
        <f>"" &amp; C_PHONE_M</f>
        <v/>
      </c>
      <c r="AA64" s="111"/>
      <c r="AB64" s="111"/>
      <c r="AC64" s="111"/>
      <c r="AD64" s="111"/>
      <c r="AE64" s="111"/>
      <c r="AF64" s="111"/>
      <c r="AG64" s="108" t="s">
        <v>25</v>
      </c>
      <c r="AH64" s="109"/>
      <c r="AI64" s="110"/>
      <c r="AJ64" s="111"/>
      <c r="AK64" s="111"/>
      <c r="AL64" s="111"/>
      <c r="AM64" s="111"/>
      <c r="AN64" s="111"/>
      <c r="AO64" s="111"/>
      <c r="AP64" s="111"/>
    </row>
    <row r="65" spans="1:42" s="15" customFormat="1" ht="10.5" customHeight="1" x14ac:dyDescent="0.2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2"/>
      <c r="L65" s="102"/>
      <c r="M65" s="102"/>
      <c r="N65" s="102"/>
      <c r="O65" s="100"/>
      <c r="P65" s="100"/>
      <c r="Q65" s="100"/>
      <c r="R65" s="100"/>
      <c r="S65" s="100"/>
      <c r="T65" s="100"/>
      <c r="U65" s="100"/>
      <c r="V65" s="102"/>
      <c r="W65" s="102"/>
      <c r="X65" s="102"/>
      <c r="Y65" s="102"/>
      <c r="Z65" s="100"/>
      <c r="AA65" s="100"/>
      <c r="AB65" s="100"/>
      <c r="AC65" s="100"/>
      <c r="AD65" s="100"/>
      <c r="AE65" s="100"/>
      <c r="AF65" s="100"/>
      <c r="AG65" s="102"/>
      <c r="AH65" s="102"/>
      <c r="AI65" s="102"/>
      <c r="AJ65" s="100"/>
      <c r="AK65" s="100"/>
      <c r="AL65" s="100"/>
      <c r="AM65" s="100"/>
      <c r="AN65" s="100"/>
      <c r="AO65" s="100"/>
      <c r="AP65" s="100"/>
    </row>
    <row r="66" spans="1:42" s="15" customFormat="1" ht="9" customHeight="1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61"/>
    </row>
    <row r="67" spans="1:42" s="15" customFormat="1" ht="10.5" customHeight="1" x14ac:dyDescent="0.2">
      <c r="A67" s="180" t="s">
        <v>26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</row>
    <row r="68" spans="1:42" s="15" customFormat="1" ht="10.5" customHeight="1" x14ac:dyDescent="0.2">
      <c r="A68" s="181" t="s">
        <v>106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3"/>
    </row>
    <row r="69" spans="1:42" s="15" customFormat="1" ht="10.5" customHeight="1" x14ac:dyDescent="0.2">
      <c r="A69" s="171" t="s">
        <v>93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3"/>
    </row>
    <row r="70" spans="1:42" s="15" customFormat="1" ht="9.75" customHeight="1" x14ac:dyDescent="0.2">
      <c r="A70" s="174" t="s">
        <v>89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6"/>
    </row>
    <row r="71" spans="1:42" s="15" customFormat="1" ht="10.5" customHeight="1" x14ac:dyDescent="0.2">
      <c r="A71" s="171" t="s">
        <v>88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3"/>
    </row>
    <row r="72" spans="1:42" s="15" customFormat="1" ht="10.5" customHeight="1" x14ac:dyDescent="0.2">
      <c r="A72" s="174" t="s">
        <v>33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6"/>
    </row>
    <row r="73" spans="1:42" s="15" customFormat="1" ht="10.5" customHeight="1" x14ac:dyDescent="0.2">
      <c r="A73" s="174" t="s">
        <v>34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6"/>
    </row>
    <row r="74" spans="1:42" s="15" customFormat="1" ht="10.5" customHeight="1" x14ac:dyDescent="0.2">
      <c r="A74" s="171" t="s">
        <v>35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3"/>
    </row>
    <row r="75" spans="1:42" s="15" customFormat="1" ht="10.5" customHeight="1" x14ac:dyDescent="0.2">
      <c r="A75" s="174" t="s">
        <v>107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6"/>
    </row>
    <row r="76" spans="1:42" s="15" customFormat="1" ht="10.5" customHeight="1" x14ac:dyDescent="0.2">
      <c r="A76" s="177" t="s">
        <v>92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9"/>
    </row>
    <row r="77" spans="1:42" ht="11.1" customHeight="1" x14ac:dyDescent="0.2">
      <c r="A77" s="196" t="str">
        <f>"" &amp; vvv</f>
        <v/>
      </c>
      <c r="B77" s="196"/>
      <c r="C77" s="196"/>
      <c r="D77" s="196"/>
      <c r="E77" s="196"/>
      <c r="F77" s="196"/>
      <c r="G77" s="196"/>
      <c r="H77" s="196"/>
      <c r="J77" s="196"/>
      <c r="K77" s="196"/>
      <c r="L77" s="196"/>
      <c r="M77" s="196"/>
      <c r="N77" s="196"/>
      <c r="O77" s="196"/>
      <c r="P77" s="196"/>
      <c r="Q77" s="196"/>
      <c r="S77" s="196" t="str">
        <f>IF(ISERR((FIND(" ",aasd,1))),""&amp;aasd,MID(aasd,1,FIND(" ",aasd,1)) &amp; IF(ISERR(MID(aasd,FIND(" ",aasd,1)+1,1)),"",MID(aasd,FIND(" ",aasd,1)+1,1) &amp; ". " &amp; IF(ISERR(FIND(" ",aasd,FIND(" ",aasd,1)+1)),"",MID(aasd,FIND(" ",aasd,FIND(" ",aasd,1)+1)+1,1) &amp; ".")))</f>
        <v/>
      </c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G77" s="13"/>
      <c r="AH77" s="13"/>
      <c r="AI77" s="13"/>
      <c r="AJ77" s="13"/>
      <c r="AK77" s="13"/>
      <c r="AL77" s="13"/>
      <c r="AM77" s="13"/>
      <c r="AN77" s="13"/>
      <c r="AO77" s="13"/>
      <c r="AP77" s="13"/>
    </row>
    <row r="78" spans="1:42" ht="9.9499999999999993" customHeight="1" x14ac:dyDescent="0.2">
      <c r="A78" s="170" t="s">
        <v>27</v>
      </c>
      <c r="B78" s="170"/>
      <c r="C78" s="170"/>
      <c r="D78" s="170"/>
      <c r="E78" s="170"/>
      <c r="F78" s="170"/>
      <c r="G78" s="170"/>
      <c r="H78" s="170"/>
      <c r="J78" s="170" t="s">
        <v>71</v>
      </c>
      <c r="K78" s="170"/>
      <c r="L78" s="170"/>
      <c r="M78" s="170"/>
      <c r="N78" s="170"/>
      <c r="O78" s="170"/>
      <c r="P78" s="170"/>
      <c r="Q78" s="170"/>
      <c r="S78" s="170" t="s">
        <v>28</v>
      </c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</row>
    <row r="79" spans="1:42" ht="9.9499999999999993" customHeight="1" x14ac:dyDescent="0.2">
      <c r="A79" s="64"/>
      <c r="B79" s="64"/>
      <c r="C79" s="64"/>
      <c r="D79" s="64"/>
      <c r="E79" s="64"/>
      <c r="F79" s="64"/>
      <c r="G79" s="64"/>
      <c r="H79" s="64"/>
      <c r="J79" s="64"/>
      <c r="K79" s="64"/>
      <c r="L79" s="64"/>
      <c r="M79" s="64"/>
      <c r="N79" s="64"/>
      <c r="O79" s="64"/>
      <c r="P79" s="64"/>
      <c r="Q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</row>
    <row r="80" spans="1:42" s="15" customFormat="1" ht="10.5" customHeight="1" x14ac:dyDescent="0.2">
      <c r="A80" s="180" t="s">
        <v>26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</row>
    <row r="81" spans="1:42" ht="9.9499999999999993" customHeight="1" x14ac:dyDescent="0.2">
      <c r="A81" s="212" t="s">
        <v>90</v>
      </c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63"/>
    </row>
    <row r="82" spans="1:42" ht="9.9499999999999993" customHeight="1" x14ac:dyDescent="0.2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4"/>
    </row>
    <row r="83" spans="1:42" ht="11.1" customHeight="1" x14ac:dyDescent="0.2">
      <c r="A83" s="196" t="str">
        <f>"" &amp; vvv</f>
        <v/>
      </c>
      <c r="B83" s="196"/>
      <c r="C83" s="196"/>
      <c r="D83" s="196"/>
      <c r="E83" s="196"/>
      <c r="F83" s="196"/>
      <c r="G83" s="196"/>
      <c r="H83" s="196"/>
      <c r="J83" s="196"/>
      <c r="K83" s="196"/>
      <c r="L83" s="196"/>
      <c r="M83" s="196"/>
      <c r="N83" s="196"/>
      <c r="O83" s="196"/>
      <c r="P83" s="196"/>
      <c r="Q83" s="196"/>
      <c r="S83" s="196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ht="11.1" customHeight="1" x14ac:dyDescent="0.2">
      <c r="A84" s="170" t="s">
        <v>27</v>
      </c>
      <c r="B84" s="170"/>
      <c r="C84" s="170"/>
      <c r="D84" s="170"/>
      <c r="E84" s="170"/>
      <c r="F84" s="170"/>
      <c r="G84" s="170"/>
      <c r="H84" s="170"/>
      <c r="J84" s="170" t="s">
        <v>72</v>
      </c>
      <c r="K84" s="170"/>
      <c r="L84" s="170"/>
      <c r="M84" s="170"/>
      <c r="N84" s="170"/>
      <c r="O84" s="170"/>
      <c r="P84" s="170"/>
      <c r="Q84" s="170"/>
      <c r="S84" s="170" t="s">
        <v>28</v>
      </c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ht="9.9499999999999993" customHeight="1" x14ac:dyDescent="0.2">
      <c r="A85" s="213" t="s">
        <v>38</v>
      </c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</row>
    <row r="86" spans="1:42" ht="9.9499999999999993" customHeight="1" x14ac:dyDescent="0.2">
      <c r="A86" s="119" t="s">
        <v>42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1"/>
    </row>
    <row r="87" spans="1:42" ht="9.9499999999999993" customHeight="1" x14ac:dyDescent="0.2">
      <c r="A87" s="16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7"/>
    </row>
    <row r="88" spans="1:42" ht="9.9499999999999993" customHeight="1" x14ac:dyDescent="0.2">
      <c r="A88" s="210" t="str">
        <f>"" &amp; P_DOLG_1</f>
        <v/>
      </c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18"/>
      <c r="W88" s="206" t="str">
        <f>"" &amp; C_DATE_B</f>
        <v/>
      </c>
      <c r="X88" s="206"/>
      <c r="Y88" s="206"/>
      <c r="Z88" s="206"/>
      <c r="AA88" s="206"/>
      <c r="AB88" s="18"/>
      <c r="AC88" s="207"/>
      <c r="AD88" s="207"/>
      <c r="AE88" s="207"/>
      <c r="AF88" s="207"/>
      <c r="AG88" s="207"/>
      <c r="AH88" s="14"/>
      <c r="AI88" s="206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88" s="206"/>
      <c r="AK88" s="206"/>
      <c r="AL88" s="206"/>
      <c r="AM88" s="206"/>
      <c r="AN88" s="206"/>
      <c r="AO88" s="206"/>
      <c r="AP88" s="211"/>
    </row>
    <row r="89" spans="1:42" ht="9.9499999999999993" customHeight="1" x14ac:dyDescent="0.2">
      <c r="A89" s="208" t="s">
        <v>39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"/>
      <c r="W89" s="209" t="s">
        <v>27</v>
      </c>
      <c r="X89" s="209"/>
      <c r="Y89" s="209"/>
      <c r="Z89" s="209"/>
      <c r="AA89" s="209"/>
      <c r="AB89" s="20"/>
      <c r="AC89" s="203" t="s">
        <v>40</v>
      </c>
      <c r="AD89" s="203"/>
      <c r="AE89" s="203"/>
      <c r="AF89" s="203"/>
      <c r="AG89" s="203"/>
      <c r="AH89" s="19"/>
      <c r="AI89" s="203" t="s">
        <v>28</v>
      </c>
      <c r="AJ89" s="203"/>
      <c r="AK89" s="203"/>
      <c r="AL89" s="203"/>
      <c r="AM89" s="203"/>
      <c r="AN89" s="203"/>
      <c r="AO89" s="203"/>
      <c r="AP89" s="205"/>
    </row>
  </sheetData>
  <mergeCells count="200">
    <mergeCell ref="C48:AP48"/>
    <mergeCell ref="A49:AP49"/>
    <mergeCell ref="A50:AP50"/>
    <mergeCell ref="A51:AP51"/>
    <mergeCell ref="A52:AP52"/>
    <mergeCell ref="A38:J38"/>
    <mergeCell ref="K38:N38"/>
    <mergeCell ref="O38:U38"/>
    <mergeCell ref="V38:Y38"/>
    <mergeCell ref="Z38:AF38"/>
    <mergeCell ref="AG38:AI38"/>
    <mergeCell ref="K55:AP55"/>
    <mergeCell ref="A56:AP56"/>
    <mergeCell ref="A57:B57"/>
    <mergeCell ref="C57:D57"/>
    <mergeCell ref="A39:AP39"/>
    <mergeCell ref="A53:AP53"/>
    <mergeCell ref="E57:F57"/>
    <mergeCell ref="AE57:AF57"/>
    <mergeCell ref="AG57:AH57"/>
    <mergeCell ref="AI57:AJ57"/>
    <mergeCell ref="AK57:AL57"/>
    <mergeCell ref="AC57:AD57"/>
    <mergeCell ref="A45:AP45"/>
    <mergeCell ref="A46:AP46"/>
    <mergeCell ref="A54:AP54"/>
    <mergeCell ref="A43:AP43"/>
    <mergeCell ref="A44:AP44"/>
    <mergeCell ref="A55:J55"/>
    <mergeCell ref="K57:L57"/>
    <mergeCell ref="M57:N57"/>
    <mergeCell ref="O57:P57"/>
    <mergeCell ref="I57:J57"/>
    <mergeCell ref="G57:H57"/>
    <mergeCell ref="A48:B48"/>
    <mergeCell ref="W60:AE60"/>
    <mergeCell ref="AF60:AP60"/>
    <mergeCell ref="A60:J62"/>
    <mergeCell ref="K60:O60"/>
    <mergeCell ref="K61:O61"/>
    <mergeCell ref="P61:S61"/>
    <mergeCell ref="T61:X61"/>
    <mergeCell ref="Y61:AE61"/>
    <mergeCell ref="AF61:AJ61"/>
    <mergeCell ref="AK61:AP61"/>
    <mergeCell ref="K62:O62"/>
    <mergeCell ref="AC89:AG89"/>
    <mergeCell ref="AG78:AP78"/>
    <mergeCell ref="J77:Q77"/>
    <mergeCell ref="S77:AE77"/>
    <mergeCell ref="AI89:AP89"/>
    <mergeCell ref="W88:AA88"/>
    <mergeCell ref="AC88:AG88"/>
    <mergeCell ref="A89:U89"/>
    <mergeCell ref="W89:AA89"/>
    <mergeCell ref="S78:AE78"/>
    <mergeCell ref="J78:Q78"/>
    <mergeCell ref="A78:H78"/>
    <mergeCell ref="A77:H77"/>
    <mergeCell ref="A88:U88"/>
    <mergeCell ref="AI88:AP88"/>
    <mergeCell ref="A84:H84"/>
    <mergeCell ref="J84:Q84"/>
    <mergeCell ref="A86:AP86"/>
    <mergeCell ref="S83:AE83"/>
    <mergeCell ref="J83:Q83"/>
    <mergeCell ref="A83:H83"/>
    <mergeCell ref="A81:AO81"/>
    <mergeCell ref="A80:AP80"/>
    <mergeCell ref="A85:AP85"/>
    <mergeCell ref="AA2:AP2"/>
    <mergeCell ref="AA3:AJ3"/>
    <mergeCell ref="AL3:AP3"/>
    <mergeCell ref="A5:AP5"/>
    <mergeCell ref="A6:AP6"/>
    <mergeCell ref="A7:AP7"/>
    <mergeCell ref="A41:B42"/>
    <mergeCell ref="C41:AP41"/>
    <mergeCell ref="A40:AP40"/>
    <mergeCell ref="C42:Y42"/>
    <mergeCell ref="AB42:AP42"/>
    <mergeCell ref="Z42:AA42"/>
    <mergeCell ref="G9:M9"/>
    <mergeCell ref="O9:U9"/>
    <mergeCell ref="O10:Q10"/>
    <mergeCell ref="A29:J29"/>
    <mergeCell ref="O31:P31"/>
    <mergeCell ref="Q31:R31"/>
    <mergeCell ref="S31:T31"/>
    <mergeCell ref="Y35:AE35"/>
    <mergeCell ref="AF35:AJ35"/>
    <mergeCell ref="AK35:AP35"/>
    <mergeCell ref="A34:J36"/>
    <mergeCell ref="K34:O34"/>
    <mergeCell ref="S84:AE84"/>
    <mergeCell ref="A71:AP71"/>
    <mergeCell ref="A72:AP72"/>
    <mergeCell ref="A73:AP73"/>
    <mergeCell ref="A74:AP74"/>
    <mergeCell ref="A75:AP75"/>
    <mergeCell ref="A76:AP76"/>
    <mergeCell ref="A67:AP67"/>
    <mergeCell ref="A68:AP68"/>
    <mergeCell ref="A70:AP70"/>
    <mergeCell ref="A69:AP69"/>
    <mergeCell ref="A64:J64"/>
    <mergeCell ref="K64:N64"/>
    <mergeCell ref="O64:U64"/>
    <mergeCell ref="V64:Y64"/>
    <mergeCell ref="Z64:AF64"/>
    <mergeCell ref="AG64:AI64"/>
    <mergeCell ref="AJ64:AP64"/>
    <mergeCell ref="AJ38:AP38"/>
    <mergeCell ref="Q57:R57"/>
    <mergeCell ref="S57:T57"/>
    <mergeCell ref="AM57:AP57"/>
    <mergeCell ref="U57:V57"/>
    <mergeCell ref="W57:X57"/>
    <mergeCell ref="Y57:Z57"/>
    <mergeCell ref="AA57:AB57"/>
    <mergeCell ref="P62:AP62"/>
    <mergeCell ref="K58:P58"/>
    <mergeCell ref="Q58:W58"/>
    <mergeCell ref="X58:AP58"/>
    <mergeCell ref="A59:J59"/>
    <mergeCell ref="L59:O59"/>
    <mergeCell ref="Q59:V59"/>
    <mergeCell ref="A58:J58"/>
    <mergeCell ref="Q60:U60"/>
    <mergeCell ref="AA1:AP1"/>
    <mergeCell ref="G10:K10"/>
    <mergeCell ref="A24:J24"/>
    <mergeCell ref="Z24:AF24"/>
    <mergeCell ref="AG24:AP24"/>
    <mergeCell ref="A25:J25"/>
    <mergeCell ref="L25:O25"/>
    <mergeCell ref="Q25:U25"/>
    <mergeCell ref="W25:Y25"/>
    <mergeCell ref="Z25:AF25"/>
    <mergeCell ref="AH25:AK25"/>
    <mergeCell ref="AM25:AP25"/>
    <mergeCell ref="L17:Q17"/>
    <mergeCell ref="S17:Z17"/>
    <mergeCell ref="AB17:AH17"/>
    <mergeCell ref="AJ17:AP17"/>
    <mergeCell ref="A11:J11"/>
    <mergeCell ref="K11:AP11"/>
    <mergeCell ref="B12:J12"/>
    <mergeCell ref="L18:Q18"/>
    <mergeCell ref="B14:J14"/>
    <mergeCell ref="B15:J15"/>
    <mergeCell ref="A8:O8"/>
    <mergeCell ref="S18:Z18"/>
    <mergeCell ref="AB18:AH18"/>
    <mergeCell ref="AJ18:AP18"/>
    <mergeCell ref="B13:J13"/>
    <mergeCell ref="AA26:AF26"/>
    <mergeCell ref="AH26:AP26"/>
    <mergeCell ref="L20:O20"/>
    <mergeCell ref="A17:J23"/>
    <mergeCell ref="A33:J33"/>
    <mergeCell ref="L33:O33"/>
    <mergeCell ref="Q33:V33"/>
    <mergeCell ref="A32:J32"/>
    <mergeCell ref="A26:J27"/>
    <mergeCell ref="A28:AP28"/>
    <mergeCell ref="A30:AP30"/>
    <mergeCell ref="A31:B31"/>
    <mergeCell ref="C31:D31"/>
    <mergeCell ref="E31:F31"/>
    <mergeCell ref="G31:H31"/>
    <mergeCell ref="I31:J31"/>
    <mergeCell ref="K31:L31"/>
    <mergeCell ref="U31:V31"/>
    <mergeCell ref="W31:X31"/>
    <mergeCell ref="Y31:Z31"/>
    <mergeCell ref="AA31:AB31"/>
    <mergeCell ref="K36:O36"/>
    <mergeCell ref="T35:X35"/>
    <mergeCell ref="P36:AP36"/>
    <mergeCell ref="L26:O26"/>
    <mergeCell ref="Q26:T26"/>
    <mergeCell ref="V26:Y26"/>
    <mergeCell ref="AG31:AH31"/>
    <mergeCell ref="AI31:AJ31"/>
    <mergeCell ref="AK31:AL31"/>
    <mergeCell ref="AM31:AP31"/>
    <mergeCell ref="L27:O27"/>
    <mergeCell ref="AC31:AD31"/>
    <mergeCell ref="AE31:AF31"/>
    <mergeCell ref="K29:AP29"/>
    <mergeCell ref="Q34:U34"/>
    <mergeCell ref="W34:AE34"/>
    <mergeCell ref="AF34:AP34"/>
    <mergeCell ref="K35:O35"/>
    <mergeCell ref="P35:S35"/>
    <mergeCell ref="K32:P32"/>
    <mergeCell ref="Q32:W32"/>
    <mergeCell ref="X32:AP32"/>
    <mergeCell ref="M31:N31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K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60</vt:i4>
      </vt:variant>
    </vt:vector>
  </HeadingPairs>
  <TitlesOfParts>
    <vt:vector size="61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A_FACTORY_NAME</vt:lpstr>
      <vt:lpstr>A_FIO</vt:lpstr>
      <vt:lpstr>A_INN</vt:lpstr>
      <vt:lpstr>A_NUM</vt:lpstr>
      <vt:lpstr>A_PHONE</vt:lpstr>
      <vt:lpstr>A_PHONE_M</vt:lpstr>
      <vt:lpstr>A_POSTADDR</vt:lpstr>
      <vt:lpstr>A_REGADDR</vt:lpstr>
      <vt:lpstr>A_RESIDENT</vt:lpstr>
      <vt:lpstr>A_SEX</vt:lpstr>
      <vt:lpstr>aasd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kjlk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vvv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Воробьева Татьяна Александровна</cp:lastModifiedBy>
  <cp:lastPrinted>2019-11-01T14:05:59Z</cp:lastPrinted>
  <dcterms:created xsi:type="dcterms:W3CDTF">1996-10-08T23:32:33Z</dcterms:created>
  <dcterms:modified xsi:type="dcterms:W3CDTF">2020-12-31T10:07:27Z</dcterms:modified>
</cp:coreProperties>
</file>