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Заявления по картам с 2019 года\приказ от 01.10.2021\на сайт\"/>
    </mc:Choice>
  </mc:AlternateContent>
  <bookViews>
    <workbookView xWindow="0" yWindow="0" windowWidth="28800" windowHeight="12000"/>
  </bookViews>
  <sheets>
    <sheet name="Бланк" sheetId="3" r:id="rId1"/>
  </sheets>
  <definedNames>
    <definedName name="A_BIRTHDAY">Бланк!$G$4</definedName>
    <definedName name="A_BIRTHPLACE">Бланк!$H$4</definedName>
    <definedName name="A_DATE">Бланк!$C$4</definedName>
    <definedName name="A_DOCDATE">Бланк!$K$4</definedName>
    <definedName name="A_DOCNUM">Бланк!$J$4</definedName>
    <definedName name="A_DOCPLACE">Бланк!$L$4</definedName>
    <definedName name="A_DOCPLACE_P">Бланк!$M$4</definedName>
    <definedName name="A_DOCTYPE">Бланк!$I$4</definedName>
    <definedName name="A_FACTORY_NAME">Бланк!$M$2</definedName>
    <definedName name="A_FIO">Бланк!$D$4</definedName>
    <definedName name="A_INN">Бланк!$X$2</definedName>
    <definedName name="A_NUM">Бланк!$B$4</definedName>
    <definedName name="A_PHONE">Бланк!$Y$2</definedName>
    <definedName name="A_PHONE_M">Бланк!$Z$2</definedName>
    <definedName name="A_POSTADDR">Бланк!$O$4</definedName>
    <definedName name="A_REGADDR">Бланк!$N$4</definedName>
    <definedName name="A_RESIDENT">Бланк!$E$4</definedName>
    <definedName name="A_SEX">Бланк!$F$4</definedName>
    <definedName name="aasd">Бланк!$D$4</definedName>
    <definedName name="ACC">Бланк!#REF!</definedName>
    <definedName name="ACC_2">Бланк!#REF!</definedName>
    <definedName name="ACCDATE">Бланк!#REF!</definedName>
    <definedName name="ACCDATE_2">Бланк!#REF!</definedName>
    <definedName name="asd">Бланк!$A$7</definedName>
    <definedName name="BIRTHDAY">Бланк!#REF!</definedName>
    <definedName name="BIRTHPLACE">Бланк!#REF!</definedName>
    <definedName name="C_BIRTHDAY">Бланк!$AD$4</definedName>
    <definedName name="C_BIRTHPLACE">Бланк!$AE$4</definedName>
    <definedName name="C_DATE">Бланк!$P$4</definedName>
    <definedName name="C_DATE_B">Бланк!$W$4</definedName>
    <definedName name="C_DATE_E">Бланк!$X$4</definedName>
    <definedName name="C_DOCDATE">Бланк!$AH$4</definedName>
    <definedName name="C_DOCNUM">Бланк!$AG$4</definedName>
    <definedName name="C_DOCPLACE">Бланк!$AI$4</definedName>
    <definedName name="C_DOCPLACE_P">Бланк!$AJ$4</definedName>
    <definedName name="C_DOCTYPE">Бланк!$AF$4</definedName>
    <definedName name="C_FACTORY_NAME">Бланк!$AM$4</definedName>
    <definedName name="C_FIO">Бланк!$AB$4</definedName>
    <definedName name="C_FIOLATIN">Бланк!$Y$4</definedName>
    <definedName name="C_GDL">Бланк!#REF!</definedName>
    <definedName name="C_INN">Бланк!$S$4</definedName>
    <definedName name="C_IPDL">Бланк!#REF!</definedName>
    <definedName name="C_NUM">Бланк!$V$4</definedName>
    <definedName name="C_PHONE">Бланк!$T$4</definedName>
    <definedName name="C_PHONE_M">Бланк!$U$4</definedName>
    <definedName name="C_PMODL">Бланк!#REF!</definedName>
    <definedName name="C_POSTADDR">Бланк!$AL$4</definedName>
    <definedName name="C_PRIORITY">Бланк!$Z$4</definedName>
    <definedName name="C_REASON">Бланк!$AA$4</definedName>
    <definedName name="C_REGADDR">Бланк!$AK$4</definedName>
    <definedName name="C_RESIDENT">Бланк!$AC$4</definedName>
    <definedName name="C_SECRET">Бланк!$Q$4</definedName>
    <definedName name="C_SEX">Бланк!$R$4</definedName>
    <definedName name="CARD_NUM">Бланк!#REF!</definedName>
    <definedName name="CARD_NUM_2">Бланк!#REF!</definedName>
    <definedName name="CARDBEGINDATE">Бланк!#REF!</definedName>
    <definedName name="CARDBEGINDATE_2">Бланк!#REF!</definedName>
    <definedName name="CARDNUM">Бланк!#REF!</definedName>
    <definedName name="CARDNUM_2">Бланк!#REF!</definedName>
    <definedName name="D_NUM">Бланк!$A$4</definedName>
    <definedName name="D_TYPE">Бланк!$X$3</definedName>
    <definedName name="F_NAME">Бланк!#REF!</definedName>
    <definedName name="F_PHONE">Бланк!#REF!</definedName>
    <definedName name="FIO_LATIN">Бланк!#REF!</definedName>
    <definedName name="FIO_LATIN_2">Бланк!#REF!</definedName>
    <definedName name="FIRSTNAME">Бланк!#REF!</definedName>
    <definedName name="FIRSTNAME_2">Бланк!#REF!</definedName>
    <definedName name="HOMEADDRES">Бланк!#REF!</definedName>
    <definedName name="IPDL">Бланк!#REF!</definedName>
    <definedName name="IPDL_2">Бланк!#REF!</definedName>
    <definedName name="kjlk">Бланк!$T$4</definedName>
    <definedName name="N_DOG">Бланк!#REF!</definedName>
    <definedName name="P_DOLG_1">Бланк!$N$2</definedName>
    <definedName name="P_DOLG_2">Бланк!$P$2</definedName>
    <definedName name="P_DOLG_3">Бланк!$R$2</definedName>
    <definedName name="P_DOLG_4">Бланк!$T$2</definedName>
    <definedName name="P_DOLG_5">Бланк!$V$2</definedName>
    <definedName name="P_FIO_1">Бланк!$O$2</definedName>
    <definedName name="P_FIO_2">Бланк!$Q$2</definedName>
    <definedName name="P_FIO_3">Бланк!$S$2</definedName>
    <definedName name="P_FIO_4">Бланк!$U$2</definedName>
    <definedName name="P_FIO_5">Бланк!$W$2</definedName>
    <definedName name="PDL">Бланк!#REF!</definedName>
    <definedName name="PDL_2">Бланк!#REF!</definedName>
    <definedName name="POSTADDRES">Бланк!#REF!</definedName>
    <definedName name="qwe">Бланк!$F$7</definedName>
    <definedName name="RIPDL">Бланк!#REF!</definedName>
    <definedName name="RIPDL_2">Бланк!#REF!</definedName>
    <definedName name="SECONDNAME">Бланк!#REF!</definedName>
    <definedName name="SECONDNAME_2">Бланк!#REF!</definedName>
    <definedName name="Sign1">Бланк!#REF!</definedName>
    <definedName name="Sign1d">Бланк!#REF!</definedName>
    <definedName name="Sign2">Бланк!#REF!</definedName>
    <definedName name="Sign2d">Бланк!#REF!</definedName>
    <definedName name="Sign3">Бланк!#REF!</definedName>
    <definedName name="Sign3d">Бланк!#REF!</definedName>
    <definedName name="SURNAME">Бланк!#REF!</definedName>
    <definedName name="SURNAME_2">Бланк!#REF!</definedName>
    <definedName name="vvv">Бланк!$W$4</definedName>
    <definedName name="Z_DATE">Бланк!$AN$4</definedName>
  </definedNames>
  <calcPr calcId="162913"/>
</workbook>
</file>

<file path=xl/calcChain.xml><?xml version="1.0" encoding="utf-8"?>
<calcChain xmlns="http://schemas.openxmlformats.org/spreadsheetml/2006/main">
  <c r="K18" i="3" l="1"/>
  <c r="AJ56" i="3" l="1"/>
  <c r="AG56" i="3"/>
  <c r="AJ30" i="3"/>
  <c r="AG30" i="3"/>
  <c r="K24" i="3" l="1"/>
  <c r="A80" i="3" l="1"/>
  <c r="S80" i="3"/>
  <c r="K19" i="3" l="1"/>
  <c r="K15" i="3" l="1"/>
  <c r="A15" i="3"/>
  <c r="K14" i="3"/>
  <c r="A14" i="3"/>
  <c r="K13" i="3"/>
  <c r="A13" i="3"/>
  <c r="K12" i="3"/>
  <c r="A12" i="3"/>
  <c r="AG23" i="3" l="1"/>
  <c r="Z23" i="3"/>
  <c r="U23" i="3"/>
  <c r="P23" i="3"/>
  <c r="K23" i="3"/>
  <c r="AL22" i="3"/>
  <c r="AG22" i="3"/>
  <c r="V22" i="3"/>
  <c r="P22" i="3"/>
  <c r="K22" i="3"/>
  <c r="AA17" i="3"/>
  <c r="R17" i="3"/>
  <c r="K17" i="3"/>
  <c r="Z35" i="3"/>
  <c r="O35" i="3"/>
  <c r="P33" i="3"/>
  <c r="AK32" i="3"/>
  <c r="Y32" i="3"/>
  <c r="P32" i="3"/>
  <c r="AF31" i="3"/>
  <c r="V31" i="3"/>
  <c r="P31" i="3"/>
  <c r="P30" i="3"/>
  <c r="K30" i="3"/>
  <c r="X29" i="3"/>
  <c r="K29" i="3"/>
  <c r="AK28" i="3"/>
  <c r="AI28" i="3"/>
  <c r="AG28" i="3"/>
  <c r="AE28" i="3"/>
  <c r="AC28" i="3"/>
  <c r="AA28" i="3"/>
  <c r="Y28" i="3"/>
  <c r="W28" i="3"/>
  <c r="U28" i="3"/>
  <c r="S28" i="3"/>
  <c r="Q28" i="3"/>
  <c r="O28" i="3"/>
  <c r="M28" i="3"/>
  <c r="K28" i="3"/>
  <c r="I28" i="3"/>
  <c r="G28" i="3"/>
  <c r="E28" i="3"/>
  <c r="C28" i="3"/>
  <c r="A28" i="3"/>
  <c r="K26" i="3"/>
  <c r="N10" i="3"/>
  <c r="F10" i="3"/>
  <c r="N9" i="3"/>
  <c r="F9" i="3"/>
  <c r="S74" i="3" l="1"/>
  <c r="A74" i="3"/>
  <c r="Z61" i="3"/>
  <c r="O61" i="3"/>
  <c r="P59" i="3"/>
  <c r="AK58" i="3"/>
  <c r="Y58" i="3"/>
  <c r="P58" i="3"/>
  <c r="AF57" i="3"/>
  <c r="V57" i="3"/>
  <c r="P57" i="3"/>
  <c r="P56" i="3"/>
  <c r="K56" i="3"/>
  <c r="X55" i="3"/>
  <c r="K55" i="3"/>
  <c r="AK54" i="3"/>
  <c r="AI54" i="3"/>
  <c r="AG54" i="3"/>
  <c r="AE54" i="3"/>
  <c r="AC54" i="3"/>
  <c r="AA54" i="3"/>
  <c r="Y54" i="3"/>
  <c r="W54" i="3"/>
  <c r="U54" i="3"/>
  <c r="S54" i="3"/>
  <c r="Q54" i="3"/>
  <c r="O54" i="3"/>
  <c r="M54" i="3"/>
  <c r="K54" i="3"/>
  <c r="I54" i="3"/>
  <c r="G54" i="3"/>
  <c r="E54" i="3"/>
  <c r="C54" i="3"/>
  <c r="A54" i="3"/>
  <c r="K52" i="3"/>
  <c r="W85" i="3" l="1"/>
  <c r="AI85" i="3"/>
  <c r="A85" i="3"/>
  <c r="AL3" i="3"/>
  <c r="AA3" i="3"/>
</calcChain>
</file>

<file path=xl/sharedStrings.xml><?xml version="1.0" encoding="utf-8"?>
<sst xmlns="http://schemas.openxmlformats.org/spreadsheetml/2006/main" count="146" uniqueCount="101">
  <si>
    <t>/</t>
  </si>
  <si>
    <t>Служебные отметки Банка (договор / счет)</t>
  </si>
  <si>
    <r>
      <t xml:space="preserve"> ( заполняется печатными буквами, необходимые пункты выделяются знаком </t>
    </r>
    <r>
      <rPr>
        <sz val="6"/>
        <rFont val="Wingdings"/>
        <charset val="2"/>
      </rPr>
      <t>û</t>
    </r>
    <r>
      <rPr>
        <sz val="6"/>
        <rFont val="Arial"/>
        <family val="2"/>
        <charset val="204"/>
      </rPr>
      <t xml:space="preserve"> или </t>
    </r>
    <r>
      <rPr>
        <sz val="6"/>
        <rFont val="Wingdings"/>
        <charset val="2"/>
      </rPr>
      <t>ü</t>
    </r>
    <r>
      <rPr>
        <sz val="6"/>
        <rFont val="Arial"/>
        <family val="2"/>
        <charset val="204"/>
      </rPr>
      <t>)</t>
    </r>
  </si>
  <si>
    <t>ЗАЯВЛЕНИЕ</t>
  </si>
  <si>
    <t>¨</t>
  </si>
  <si>
    <t>Фамилия Имя Отчество</t>
  </si>
  <si>
    <t>Дата рождения</t>
  </si>
  <si>
    <t>Место рождения</t>
  </si>
  <si>
    <t>Гражданство</t>
  </si>
  <si>
    <t>Российское</t>
  </si>
  <si>
    <t>Иное (указать):</t>
  </si>
  <si>
    <t>Пол</t>
  </si>
  <si>
    <t>муж.</t>
  </si>
  <si>
    <t>жен.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</si>
  <si>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</si>
  <si>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</si>
  <si>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</si>
  <si>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</si>
  <si>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</si>
  <si>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</si>
  <si>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</si>
  <si>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</si>
  <si>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Контактные телефоны</t>
  </si>
  <si>
    <t>домашний</t>
  </si>
  <si>
    <t>мобильный</t>
  </si>
  <si>
    <t>рабочий</t>
  </si>
  <si>
    <t>Настоящим подтверждаю, что:</t>
  </si>
  <si>
    <t>(дата)</t>
  </si>
  <si>
    <t>(Фамилия, Инициалы)</t>
  </si>
  <si>
    <t>"SMS-оповещение" - получение информации о пополнении счета и операциях совершаемых при помощи карты.</t>
  </si>
  <si>
    <t>+7</t>
  </si>
  <si>
    <t>Номер мобильного телефона для отправки SMS-уведомлений:</t>
  </si>
  <si>
    <t>В случае предоставления доступа к услугам я:</t>
  </si>
  <si>
    <r>
      <t>ü</t>
    </r>
    <r>
      <rPr>
        <sz val="6"/>
        <rFont val="Arial"/>
        <family val="2"/>
        <charset val="204"/>
      </rPr>
      <t xml:space="preserve"> против проверки указанных мною данных не возражаю;</t>
    </r>
  </si>
  <si>
    <r>
      <t>ü</t>
    </r>
    <r>
      <rPr>
        <sz val="6"/>
        <rFont val="Arial"/>
        <family val="2"/>
        <charset val="204"/>
      </rPr>
      <t xml:space="preserve"> при совершении  банковских и иных операций действую к своей выгоде. В случае проведения операций к выгоде третьих лиц обязуюсь незамедлительно
</t>
    </r>
  </si>
  <si>
    <t>представить в Банк документы и сведения, необходимые для идентификации указанных лиц;</t>
  </si>
  <si>
    <r>
      <t>ü</t>
    </r>
    <r>
      <rPr>
        <sz val="6"/>
        <rFont val="Arial"/>
        <family val="2"/>
        <charset val="204"/>
      </rPr>
      <t xml:space="preserve"> заявляю и подтверждаю, что Банк не несет ответственности в случае неполучения мною сообщений в связи с техническими проблемами, в том числе по вине
</t>
    </r>
  </si>
  <si>
    <t>провайдера, а также в иных случаях, произошедших не по вине Банка.</t>
  </si>
  <si>
    <t>Заполняется Банком</t>
  </si>
  <si>
    <t>(должность)</t>
  </si>
  <si>
    <t>(подпись)</t>
  </si>
  <si>
    <t xml:space="preserve"> Данные владельца счета:</t>
  </si>
  <si>
    <t>Заявление клиентов принято и проверено. Личности клиентов удостоверены.</t>
  </si>
  <si>
    <t xml:space="preserve">MasterCard Standard    </t>
  </si>
  <si>
    <t>MasterCard Gold</t>
  </si>
  <si>
    <t>MasterCard Platinum</t>
  </si>
  <si>
    <t>Валюта счета</t>
  </si>
  <si>
    <t>рубль РФ</t>
  </si>
  <si>
    <t>доллар США</t>
  </si>
  <si>
    <t>евро</t>
  </si>
  <si>
    <t>Предоставление</t>
  </si>
  <si>
    <t>плановое</t>
  </si>
  <si>
    <t>украдена</t>
  </si>
  <si>
    <t>утеряна</t>
  </si>
  <si>
    <t>испорчена</t>
  </si>
  <si>
    <t>изменение Ф.И.О.</t>
  </si>
  <si>
    <t>окончание срока действия</t>
  </si>
  <si>
    <t xml:space="preserve">Основная </t>
  </si>
  <si>
    <t xml:space="preserve">Дополнительная </t>
  </si>
  <si>
    <t>MasterCard Black</t>
  </si>
  <si>
    <t>срочное</t>
  </si>
  <si>
    <t>х</t>
  </si>
  <si>
    <t xml:space="preserve"> Данные держателя дополнительной карты (не заполняется, если держатель - владелец счета):</t>
  </si>
  <si>
    <t>Имя и Фамилия в латинской транслитерации (не более 19 символов с разделителем)</t>
  </si>
  <si>
    <t>(подпись владельца счета)</t>
  </si>
  <si>
    <t>(подпись держателя доп. карты)</t>
  </si>
  <si>
    <t>№</t>
  </si>
  <si>
    <t xml:space="preserve">Тип карты:    </t>
  </si>
  <si>
    <t>Прошу осуществить перевыпуск карты</t>
  </si>
  <si>
    <t>Причина перевыпуска</t>
  </si>
  <si>
    <t xml:space="preserve">Прошу предоставить доступ к услугам: </t>
  </si>
  <si>
    <t xml:space="preserve">выпущенную </t>
  </si>
  <si>
    <t>на имя:</t>
  </si>
  <si>
    <t>на мое имя:</t>
  </si>
  <si>
    <t>Пакет банковских услуг</t>
  </si>
  <si>
    <t>Тип расчетной банковской карты</t>
  </si>
  <si>
    <t>"Базовый"</t>
  </si>
  <si>
    <t>"Премиум"</t>
  </si>
  <si>
    <t>"Платиновый стандарт"</t>
  </si>
  <si>
    <t>"Эксклюзив"</t>
  </si>
  <si>
    <t xml:space="preserve">Тип карточного продукта </t>
  </si>
  <si>
    <t>обо всех изменениях предоставленной информации;</t>
  </si>
  <si>
    <r>
      <t>ü</t>
    </r>
    <r>
      <rPr>
        <sz val="6"/>
        <rFont val="Arial"/>
        <family val="2"/>
        <charset val="204"/>
      </rPr>
      <t xml:space="preserve"> информация, приведенная в настоящем Заявлении, является полной и достоверной. Обязуюсь в письменной форме незамедлительно информировать Банк
</t>
    </r>
  </si>
  <si>
    <t>Сведения, указанные в Заявлении, достоверны и я выражаю свое согласие на выпуск карты на мое имя.</t>
  </si>
  <si>
    <r>
      <t>ü</t>
    </r>
    <r>
      <rPr>
        <sz val="6"/>
        <rFont val="Arial"/>
        <family val="2"/>
        <charset val="204"/>
      </rPr>
      <t xml:space="preserve"> соглашаюсь получать информационные материалы из Банка на свой мобильный телефон;</t>
    </r>
  </si>
  <si>
    <t>что Банк не обязан сообщать мне причины отказа и возвращать Заявление.</t>
  </si>
  <si>
    <t>подписания настоящего Заявления, ознакомлен;</t>
  </si>
  <si>
    <t>Карта "С заботой о Вас"</t>
  </si>
  <si>
    <t>Зарплатный</t>
  </si>
  <si>
    <t>Зарплатный+</t>
  </si>
  <si>
    <t xml:space="preserve">Карта Молодёжка </t>
  </si>
  <si>
    <t>иное</t>
  </si>
  <si>
    <t>Настоящим отказываюсь от sms-информирования об операциях совершенных с использованием карты.</t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</si>
  <si>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При этом я уведомлен(а) и понимаю, что при отказе от услуги SMS - оповещения у меня возникает риск полного снятия мошенниками денежных средств с банковского счета, открытого для расчетов по операциям с использованием банковской карты, при утрате/краже карты путем использования мошенниками самой карты и/или информации по карте.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</si>
  <si>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Я осознанно отказываюсь от возможности мгновенного получения  SMS–уведомлений  о проведенной операции и, соответственно, понимаю, что отказываюсь от  возможности заблокировать карту сразу после получения  SMS–уведомления о несанкционированной операции с использованием карты.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</si>
  <si>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Со статьей 9 «Порядок использования электронных средств платежа» Федерального закона 161-ФЗ от 27.06.2011 г. "О национальной платежной системе» ознакомлен. Информация, изложенная в статье 9 Федерального закона 161-ФЗ от 27.06.2011г., мне понятна. Претензий к Банку не имею.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</si>
  <si>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Я уведомлен, что информация о совершении операций с использованием карты будет предоставляться мне в порядке, установленном п. 7.1. Правил.</t>
    </r>
  </si>
  <si>
    <t>МИР Привилегия</t>
  </si>
  <si>
    <t xml:space="preserve"> НА ПЕРЕВЫПУСК РАСЧЕТНОЙ БАНКОВСКОЙ КАРТЫ</t>
  </si>
  <si>
    <r>
      <t>ü</t>
    </r>
    <r>
      <rPr>
        <sz val="6"/>
        <rFont val="Arial"/>
        <family val="2"/>
        <charset val="204"/>
      </rPr>
      <t xml:space="preserve"> с Тарифами по выпуску и обслуживанию расчетных банковских карт АО Банк "Национальный стандарт", далее - Банк, действующими на момент </t>
    </r>
  </si>
  <si>
    <r>
      <t>ü</t>
    </r>
    <r>
      <rPr>
        <sz val="6"/>
        <rFont val="Arial"/>
        <family val="2"/>
        <charset val="204"/>
      </rPr>
      <t xml:space="preserve"> в случае принятия Банком отрицательного решения об открытии банковского счета и предоставлении расчетной банковской карты согласен с тем,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</si>
</sst>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6"/>
      <name val="Wingdings"/>
      <charset val="2"/>
    </font>
    <font>
      <sz val="8"/>
      <name val="Wingdings"/>
      <charset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6.5"/>
      <name val="Arial"/>
      <family val="2"/>
      <charset val="204"/>
    </font>
    <font>
      <sz val="6.5"/>
      <name val="Wingdings"/>
      <charset val="2"/>
    </font>
    <font>
      <sz val="6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2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/>
    <xf numFmtId="0" fontId="1" fillId="0" borderId="5" xfId="0" applyFont="1" applyBorder="1" applyAlignment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3" xfId="0" applyFont="1" applyFill="1" applyBorder="1"/>
    <xf numFmtId="0" fontId="1" fillId="0" borderId="8" xfId="0" applyFont="1" applyFill="1" applyBorder="1"/>
    <xf numFmtId="0" fontId="1" fillId="0" borderId="0" xfId="0" applyFont="1" applyFill="1" applyBorder="1" applyAlignment="1"/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4" borderId="0" xfId="0" applyFont="1" applyFill="1" applyBorder="1"/>
    <xf numFmtId="0" fontId="0" fillId="0" borderId="0" xfId="0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/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8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/>
    <xf numFmtId="0" fontId="0" fillId="0" borderId="0" xfId="0" applyBorder="1" applyAlignment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left"/>
    </xf>
    <xf numFmtId="0" fontId="9" fillId="0" borderId="3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3" fillId="4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7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0" xfId="0" applyFont="1" applyFill="1" applyBorder="1" applyAlignment="1">
      <alignment horizontal="justify" vertical="top" wrapText="1"/>
    </xf>
    <xf numFmtId="0" fontId="3" fillId="3" borderId="7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0" fillId="0" borderId="1" xfId="0" applyBorder="1" applyAlignment="1"/>
    <xf numFmtId="0" fontId="0" fillId="0" borderId="10" xfId="0" applyBorder="1" applyAlignment="1"/>
    <xf numFmtId="0" fontId="1" fillId="0" borderId="1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  <xf numFmtId="0" fontId="1" fillId="0" borderId="1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6" fillId="4" borderId="4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" xfId="0" applyFont="1" applyFill="1" applyBorder="1"/>
    <xf numFmtId="0" fontId="7" fillId="4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4" fillId="0" borderId="7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4" fillId="0" borderId="12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4" fillId="0" borderId="11" xfId="0" applyFont="1" applyBorder="1" applyAlignment="1">
      <alignment horizontal="justify" vertic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3" borderId="1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3" fillId="3" borderId="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top" wrapText="1"/>
    </xf>
    <xf numFmtId="0" fontId="4" fillId="0" borderId="12" xfId="0" applyFont="1" applyFill="1" applyBorder="1" applyAlignment="1">
      <alignment horizontal="justify" vertical="top" wrapText="1"/>
    </xf>
    <xf numFmtId="0" fontId="4" fillId="0" borderId="9" xfId="0" applyFont="1" applyFill="1" applyBorder="1" applyAlignment="1">
      <alignment horizontal="justify" vertical="top" wrapText="1"/>
    </xf>
    <xf numFmtId="0" fontId="4" fillId="0" borderId="11" xfId="0" applyFont="1" applyFill="1" applyBorder="1" applyAlignment="1">
      <alignment horizontal="justify" vertical="top" wrapText="1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4" fillId="0" borderId="9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12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4" fillId="0" borderId="3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top" wrapText="1"/>
    </xf>
    <xf numFmtId="0" fontId="5" fillId="0" borderId="8" xfId="0" applyFont="1" applyFill="1" applyBorder="1" applyAlignment="1">
      <alignment horizontal="justify" vertical="top" wrapText="1"/>
    </xf>
    <xf numFmtId="0" fontId="5" fillId="0" borderId="7" xfId="0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horizontal="justify" vertical="top" wrapText="1"/>
    </xf>
    <xf numFmtId="0" fontId="5" fillId="0" borderId="5" xfId="0" applyFont="1" applyFill="1" applyBorder="1" applyAlignment="1">
      <alignment horizontal="justify" vertical="top" wrapText="1"/>
    </xf>
    <xf numFmtId="0" fontId="1" fillId="0" borderId="6" xfId="0" applyFont="1" applyBorder="1" applyAlignment="1">
      <alignment horizontal="left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/>
    <xf numFmtId="0" fontId="0" fillId="0" borderId="0" xfId="0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11059</xdr:colOff>
      <xdr:row>0</xdr:row>
      <xdr:rowOff>0</xdr:rowOff>
    </xdr:from>
    <xdr:to>
      <xdr:col>10</xdr:col>
      <xdr:colOff>119357</xdr:colOff>
      <xdr:row>4</xdr:row>
      <xdr:rowOff>9525</xdr:rowOff>
    </xdr:to>
    <xdr:pic>
      <xdr:nvPicPr>
        <xdr:cNvPr id="1025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59" y="0"/>
          <a:ext cx="1493086" cy="595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6"/>
  <sheetViews>
    <sheetView tabSelected="1" topLeftCell="A61" zoomScale="130" zoomScaleNormal="130" workbookViewId="0">
      <selection activeCell="E10" sqref="E10"/>
    </sheetView>
  </sheetViews>
  <sheetFormatPr defaultColWidth="2.140625" defaultRowHeight="11.25" customHeight="1" x14ac:dyDescent="0.2"/>
  <cols>
    <col min="1" max="1" width="2.140625" style="1" customWidth="1"/>
    <col min="2" max="3" width="2.140625" style="1"/>
    <col min="4" max="4" width="1" style="1" customWidth="1"/>
    <col min="5" max="5" width="3.85546875" style="1" customWidth="1"/>
    <col min="6" max="6" width="2.140625" style="1"/>
    <col min="7" max="7" width="2.140625" style="1" customWidth="1"/>
    <col min="8" max="9" width="2.140625" style="1"/>
    <col min="10" max="10" width="1" style="1" customWidth="1"/>
    <col min="11" max="14" width="2.140625" style="1"/>
    <col min="15" max="15" width="3.7109375" style="1" bestFit="1" customWidth="1"/>
    <col min="16" max="16" width="5.28515625" style="1" customWidth="1"/>
    <col min="17" max="17" width="2.7109375" style="1" customWidth="1"/>
    <col min="18" max="24" width="2.140625" style="1"/>
    <col min="25" max="25" width="2.28515625" style="1" customWidth="1"/>
    <col min="26" max="26" width="2.42578125" style="1" customWidth="1"/>
    <col min="27" max="34" width="2.140625" style="1"/>
    <col min="35" max="35" width="2.28515625" style="1" customWidth="1"/>
    <col min="36" max="36" width="1.42578125" style="1" customWidth="1"/>
    <col min="37" max="37" width="1.7109375" style="1" customWidth="1"/>
    <col min="38" max="40" width="2.140625" style="1"/>
    <col min="41" max="41" width="2" style="1" customWidth="1"/>
    <col min="42" max="42" width="2.7109375" style="1" customWidth="1"/>
    <col min="43" max="16384" width="2.140625" style="1"/>
  </cols>
  <sheetData>
    <row r="1" spans="1:42" ht="11.25" customHeight="1" x14ac:dyDescent="0.2"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</row>
    <row r="2" spans="1:42" ht="11.25" customHeight="1" x14ac:dyDescent="0.2">
      <c r="M2" s="11"/>
      <c r="N2" s="4"/>
      <c r="O2" s="4"/>
      <c r="P2" s="4"/>
      <c r="Q2" s="4"/>
      <c r="R2" s="4"/>
      <c r="S2" s="4"/>
      <c r="T2" s="4"/>
      <c r="U2" s="4"/>
      <c r="V2" s="4"/>
      <c r="W2" s="10"/>
      <c r="X2" s="4"/>
      <c r="Y2" s="4"/>
      <c r="Z2" s="10"/>
      <c r="AA2" s="200" t="s">
        <v>1</v>
      </c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2"/>
    </row>
    <row r="3" spans="1:42" ht="11.25" customHeight="1" x14ac:dyDescent="0.2">
      <c r="M3" s="11"/>
      <c r="N3" s="4"/>
      <c r="O3" s="4"/>
      <c r="P3" s="4"/>
      <c r="Q3" s="4"/>
      <c r="R3" s="4"/>
      <c r="S3" s="4"/>
      <c r="T3" s="4"/>
      <c r="U3" s="4"/>
      <c r="V3" s="4"/>
      <c r="W3" s="10"/>
      <c r="X3" s="4"/>
      <c r="Y3" s="4"/>
      <c r="Z3" s="10"/>
      <c r="AA3" s="203" t="str">
        <f>"" &amp; D_NUM</f>
        <v/>
      </c>
      <c r="AB3" s="204"/>
      <c r="AC3" s="204"/>
      <c r="AD3" s="204"/>
      <c r="AE3" s="204"/>
      <c r="AF3" s="204"/>
      <c r="AG3" s="204"/>
      <c r="AH3" s="204"/>
      <c r="AI3" s="204"/>
      <c r="AJ3" s="204"/>
      <c r="AK3" s="2" t="s">
        <v>0</v>
      </c>
      <c r="AL3" s="204" t="str">
        <f>"" &amp; RIGHT(A_NUM,7)</f>
        <v/>
      </c>
      <c r="AM3" s="204"/>
      <c r="AN3" s="204"/>
      <c r="AO3" s="204"/>
      <c r="AP3" s="205"/>
    </row>
    <row r="4" spans="1:42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</row>
    <row r="5" spans="1:42" ht="11.1" customHeight="1" x14ac:dyDescent="0.2">
      <c r="A5" s="206" t="s">
        <v>3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</row>
    <row r="6" spans="1:42" ht="11.1" customHeight="1" x14ac:dyDescent="0.2">
      <c r="A6" s="206" t="s">
        <v>98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</row>
    <row r="7" spans="1:42" ht="11.1" customHeight="1" thickBot="1" x14ac:dyDescent="0.25">
      <c r="A7" s="207" t="s">
        <v>2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7"/>
    </row>
    <row r="8" spans="1:42" ht="11.1" customHeight="1" thickBot="1" x14ac:dyDescent="0.25">
      <c r="A8" s="172" t="s">
        <v>68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27"/>
      <c r="Q8" s="27" t="s">
        <v>66</v>
      </c>
      <c r="R8" s="24"/>
      <c r="S8" s="24"/>
      <c r="T8" s="24"/>
      <c r="U8" s="25"/>
      <c r="V8" s="24"/>
      <c r="W8" s="25"/>
      <c r="X8" s="29" t="s">
        <v>61</v>
      </c>
      <c r="Y8" s="29" t="s">
        <v>61</v>
      </c>
      <c r="Z8" s="29" t="s">
        <v>61</v>
      </c>
      <c r="AA8" s="29" t="s">
        <v>61</v>
      </c>
      <c r="AB8" s="29" t="s">
        <v>61</v>
      </c>
      <c r="AC8" s="29" t="s">
        <v>61</v>
      </c>
      <c r="AD8" s="24"/>
      <c r="AE8" s="25"/>
      <c r="AF8" s="24"/>
      <c r="AG8" s="26"/>
      <c r="AH8" s="22"/>
      <c r="AI8" s="22"/>
      <c r="AJ8" s="22"/>
      <c r="AK8" s="22"/>
      <c r="AL8" s="22"/>
      <c r="AM8" s="22"/>
      <c r="AN8" s="22"/>
      <c r="AO8" s="22"/>
      <c r="AP8" s="22"/>
    </row>
    <row r="9" spans="1:42" ht="11.1" customHeight="1" x14ac:dyDescent="0.2">
      <c r="A9" s="35" t="s">
        <v>67</v>
      </c>
      <c r="B9" s="35"/>
      <c r="C9" s="35"/>
      <c r="D9" s="35"/>
      <c r="E9" s="35"/>
      <c r="F9" s="37" t="str">
        <f>IF(LEFT(C_NUM,6)="429773","þ","¨")</f>
        <v>¨</v>
      </c>
      <c r="G9" s="172" t="s">
        <v>57</v>
      </c>
      <c r="H9" s="173"/>
      <c r="I9" s="173"/>
      <c r="J9" s="173"/>
      <c r="K9" s="173"/>
      <c r="L9" s="173"/>
      <c r="M9" s="173"/>
      <c r="N9" s="5" t="str">
        <f>IF(LEFT(C_NUM,6)="429773","þ","¨")</f>
        <v>¨</v>
      </c>
      <c r="O9" s="172" t="s">
        <v>58</v>
      </c>
      <c r="P9" s="173"/>
      <c r="Q9" s="173"/>
      <c r="R9" s="173"/>
      <c r="S9" s="173"/>
      <c r="T9" s="173"/>
      <c r="U9" s="173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</row>
    <row r="10" spans="1:42" ht="11.1" customHeight="1" x14ac:dyDescent="0.2">
      <c r="A10" s="35" t="s">
        <v>71</v>
      </c>
      <c r="B10" s="38"/>
      <c r="C10" s="37"/>
      <c r="D10" s="35"/>
      <c r="E10" s="36"/>
      <c r="F10" s="37" t="str">
        <f>IF(LEFT(C_NUM,6)="429773","þ","¨")</f>
        <v>¨</v>
      </c>
      <c r="G10" s="189" t="s">
        <v>73</v>
      </c>
      <c r="H10" s="190"/>
      <c r="I10" s="190"/>
      <c r="J10" s="190"/>
      <c r="K10" s="191"/>
      <c r="L10" s="39"/>
      <c r="M10" s="21"/>
      <c r="N10" s="5" t="str">
        <f>IF(LEFT(C_NUM,6)="429773","þ","¨")</f>
        <v>¨</v>
      </c>
      <c r="O10" s="172" t="s">
        <v>72</v>
      </c>
      <c r="P10" s="174"/>
      <c r="Q10" s="174"/>
      <c r="R10" s="36"/>
      <c r="S10" s="36"/>
      <c r="T10" s="36"/>
      <c r="U10" s="36"/>
      <c r="V10" s="36"/>
      <c r="W10" s="3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</row>
    <row r="11" spans="1:42" ht="11.1" customHeight="1" x14ac:dyDescent="0.2">
      <c r="A11" s="197" t="s">
        <v>74</v>
      </c>
      <c r="B11" s="198"/>
      <c r="C11" s="198"/>
      <c r="D11" s="198"/>
      <c r="E11" s="198"/>
      <c r="F11" s="198"/>
      <c r="G11" s="198"/>
      <c r="H11" s="198"/>
      <c r="I11" s="198"/>
      <c r="J11" s="199"/>
      <c r="K11" s="197" t="s">
        <v>75</v>
      </c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9"/>
    </row>
    <row r="12" spans="1:42" ht="11.1" customHeight="1" x14ac:dyDescent="0.2">
      <c r="A12" s="32" t="str">
        <f>IF(ISERROR(FIND("[ БАЗОВЫЙ ]",D_TYPE)),"¨","þ")</f>
        <v>¨</v>
      </c>
      <c r="B12" s="178" t="s">
        <v>76</v>
      </c>
      <c r="C12" s="178"/>
      <c r="D12" s="178"/>
      <c r="E12" s="178"/>
      <c r="F12" s="178"/>
      <c r="G12" s="178"/>
      <c r="H12" s="178"/>
      <c r="I12" s="178"/>
      <c r="J12" s="179"/>
      <c r="K12" s="33" t="str">
        <f>IF(AND(LEFT(C_NUM,6)="518275",NOT(ISERROR(FIND("[ БАЗОВЫЙ ]",D_TYPE)))),"þ","¨")</f>
        <v>¨</v>
      </c>
      <c r="L12" s="34" t="s">
        <v>43</v>
      </c>
      <c r="M12" s="34"/>
      <c r="N12" s="34"/>
      <c r="O12" s="34"/>
      <c r="P12" s="34"/>
      <c r="Q12" s="34"/>
      <c r="R12" s="34"/>
      <c r="S12" s="34"/>
      <c r="T12" s="34"/>
      <c r="U12" s="47"/>
      <c r="V12" s="102"/>
      <c r="W12" s="88"/>
      <c r="X12" s="94" t="s">
        <v>4</v>
      </c>
      <c r="Y12" s="92" t="s">
        <v>97</v>
      </c>
      <c r="Z12" s="65"/>
      <c r="AA12" s="65"/>
      <c r="AB12" s="65"/>
      <c r="AC12" s="65"/>
      <c r="AD12" s="65"/>
      <c r="AE12" s="95"/>
      <c r="AN12" s="95"/>
      <c r="AO12" s="47"/>
      <c r="AP12" s="48"/>
    </row>
    <row r="13" spans="1:42" ht="11.1" customHeight="1" x14ac:dyDescent="0.2">
      <c r="A13" s="32" t="str">
        <f>IF(ISERROR(FIND("[ ПРЕМИУМ ]",D_TYPE)),"¨","þ")</f>
        <v>¨</v>
      </c>
      <c r="B13" s="178" t="s">
        <v>77</v>
      </c>
      <c r="C13" s="178"/>
      <c r="D13" s="178"/>
      <c r="E13" s="178"/>
      <c r="F13" s="178"/>
      <c r="G13" s="178"/>
      <c r="H13" s="178"/>
      <c r="I13" s="178"/>
      <c r="J13" s="179"/>
      <c r="K13" s="33" t="str">
        <f>IF(AND(LEFT(C_NUM,6)="518372",NOT(ISERROR(FIND("[ ПРЕМИУМ ]",D_TYPE)))),"þ","¨")</f>
        <v>¨</v>
      </c>
      <c r="L13" s="34" t="s">
        <v>44</v>
      </c>
      <c r="M13" s="34"/>
      <c r="N13" s="34"/>
      <c r="O13" s="34"/>
      <c r="P13" s="34"/>
      <c r="Q13" s="34"/>
      <c r="R13" s="34"/>
      <c r="S13" s="34"/>
      <c r="T13" s="47"/>
      <c r="U13" s="47"/>
      <c r="V13" s="95"/>
      <c r="W13" s="95"/>
      <c r="X13" s="95"/>
      <c r="Y13" s="95"/>
      <c r="Z13" s="95"/>
      <c r="AA13" s="102"/>
      <c r="AB13" s="88"/>
      <c r="AC13" s="88"/>
      <c r="AD13" s="88"/>
      <c r="AE13" s="88"/>
      <c r="AF13" s="88"/>
      <c r="AG13" s="34"/>
      <c r="AH13" s="34"/>
      <c r="AI13" s="47"/>
      <c r="AJ13" s="47"/>
      <c r="AK13" s="47"/>
      <c r="AL13" s="47"/>
      <c r="AM13" s="47"/>
      <c r="AN13" s="47"/>
      <c r="AO13" s="47"/>
      <c r="AP13" s="48"/>
    </row>
    <row r="14" spans="1:42" ht="11.1" customHeight="1" x14ac:dyDescent="0.2">
      <c r="A14" s="32" t="str">
        <f>IF(ISERROR(FIND("[ ПЛАТИНОВЫЙ СТАНДАРТ ]",D_TYPE)),"¨","þ")</f>
        <v>¨</v>
      </c>
      <c r="B14" s="178" t="s">
        <v>78</v>
      </c>
      <c r="C14" s="178"/>
      <c r="D14" s="178"/>
      <c r="E14" s="178"/>
      <c r="F14" s="178"/>
      <c r="G14" s="178"/>
      <c r="H14" s="178"/>
      <c r="I14" s="178"/>
      <c r="J14" s="179"/>
      <c r="K14" s="33" t="str">
        <f>IF(AND(LEFT(C_NUM,6)="516445",NOT(ISERROR(FIND("[ ПЛАТИНОВЫЙ СТАНДАРТ ]",D_TYPE)))),"þ","¨")</f>
        <v>¨</v>
      </c>
      <c r="L14" s="34" t="s">
        <v>45</v>
      </c>
      <c r="M14" s="34"/>
      <c r="N14" s="34"/>
      <c r="O14" s="34"/>
      <c r="P14" s="34"/>
      <c r="Q14" s="34"/>
      <c r="R14" s="34"/>
      <c r="S14" s="34"/>
      <c r="T14" s="47"/>
      <c r="U14" s="47"/>
      <c r="V14" s="95"/>
      <c r="W14" s="95"/>
      <c r="X14" s="95"/>
      <c r="Y14" s="95"/>
      <c r="Z14" s="95"/>
      <c r="AA14" s="102"/>
      <c r="AB14" s="88"/>
      <c r="AC14" s="88"/>
      <c r="AD14" s="88"/>
      <c r="AE14" s="88"/>
      <c r="AF14" s="88"/>
      <c r="AG14" s="34"/>
      <c r="AH14" s="34"/>
      <c r="AI14" s="47"/>
      <c r="AJ14" s="47"/>
      <c r="AK14" s="47"/>
      <c r="AL14" s="47"/>
      <c r="AM14" s="47"/>
      <c r="AN14" s="47"/>
      <c r="AO14" s="47"/>
      <c r="AP14" s="48"/>
    </row>
    <row r="15" spans="1:42" ht="11.1" customHeight="1" x14ac:dyDescent="0.2">
      <c r="A15" s="32" t="str">
        <f>IF(ISERROR(FIND("[ ЭКСКЛЮЗИВ ]",D_TYPE)),"¨","þ")</f>
        <v>¨</v>
      </c>
      <c r="B15" s="178" t="s">
        <v>79</v>
      </c>
      <c r="C15" s="178"/>
      <c r="D15" s="178"/>
      <c r="E15" s="178"/>
      <c r="F15" s="178"/>
      <c r="G15" s="178"/>
      <c r="H15" s="178"/>
      <c r="I15" s="178"/>
      <c r="J15" s="179"/>
      <c r="K15" s="33" t="str">
        <f>IF(AND(LEFT(C_NUM,6)="516132",NOT(ISERROR(FIND("[ ЭКСКЛЮЗИВ ]",D_TYPE)))),"þ","¨")</f>
        <v>¨</v>
      </c>
      <c r="L15" s="34" t="s">
        <v>59</v>
      </c>
      <c r="M15" s="34"/>
      <c r="N15" s="34"/>
      <c r="O15" s="34"/>
      <c r="P15" s="34"/>
      <c r="Q15" s="34"/>
      <c r="R15" s="34"/>
      <c r="S15" s="34"/>
      <c r="T15" s="47"/>
      <c r="U15" s="47"/>
      <c r="V15" s="95"/>
      <c r="W15" s="95"/>
      <c r="X15" s="95"/>
      <c r="Y15" s="95"/>
      <c r="Z15" s="95"/>
      <c r="AA15" s="102"/>
      <c r="AB15" s="88"/>
      <c r="AC15" s="88"/>
      <c r="AD15" s="88"/>
      <c r="AE15" s="88"/>
      <c r="AF15" s="88"/>
      <c r="AG15" s="34"/>
      <c r="AH15" s="34"/>
      <c r="AI15" s="47"/>
      <c r="AJ15" s="47"/>
      <c r="AK15" s="47"/>
      <c r="AL15" s="47"/>
      <c r="AM15" s="47"/>
      <c r="AN15" s="47"/>
      <c r="AO15" s="47"/>
      <c r="AP15" s="48"/>
    </row>
    <row r="16" spans="1:42" ht="11.1" customHeight="1" x14ac:dyDescent="0.2">
      <c r="A16" s="44"/>
      <c r="B16" s="43"/>
      <c r="C16" s="37"/>
      <c r="D16" s="44"/>
      <c r="E16" s="45"/>
      <c r="F16" s="37"/>
      <c r="G16" s="40"/>
      <c r="H16" s="41"/>
      <c r="I16" s="41"/>
      <c r="J16" s="41"/>
      <c r="K16" s="42"/>
      <c r="L16" s="39"/>
      <c r="M16" s="44"/>
      <c r="N16" s="5"/>
      <c r="O16" s="44"/>
      <c r="P16" s="46"/>
      <c r="Q16" s="46"/>
      <c r="R16" s="45"/>
      <c r="S16" s="45"/>
      <c r="T16" s="45"/>
      <c r="U16" s="45"/>
      <c r="V16" s="45"/>
      <c r="W16" s="45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</row>
    <row r="17" spans="1:43" ht="11.25" customHeight="1" x14ac:dyDescent="0.2">
      <c r="A17" s="211" t="s">
        <v>80</v>
      </c>
      <c r="B17" s="212"/>
      <c r="C17" s="212"/>
      <c r="D17" s="212"/>
      <c r="E17" s="212"/>
      <c r="F17" s="212"/>
      <c r="G17" s="212"/>
      <c r="H17" s="212"/>
      <c r="I17" s="212"/>
      <c r="J17" s="213"/>
      <c r="K17" s="87" t="str">
        <f>IF(LEFT(C_NUM,1)="6","þ","¨")</f>
        <v>¨</v>
      </c>
      <c r="L17" s="176" t="s">
        <v>43</v>
      </c>
      <c r="M17" s="176"/>
      <c r="N17" s="176"/>
      <c r="O17" s="176"/>
      <c r="P17" s="176"/>
      <c r="Q17" s="176"/>
      <c r="R17" s="102" t="str">
        <f>IF(LEFT(C_NUM,6)="518275","þ","¨")</f>
        <v>¨</v>
      </c>
      <c r="S17" s="176" t="s">
        <v>44</v>
      </c>
      <c r="T17" s="176"/>
      <c r="U17" s="176"/>
      <c r="V17" s="176"/>
      <c r="W17" s="176"/>
      <c r="X17" s="176"/>
      <c r="Y17" s="176"/>
      <c r="Z17" s="176"/>
      <c r="AA17" s="102" t="str">
        <f>IF(LEFT(C_NUM,6)="518372","þ","¨")</f>
        <v>¨</v>
      </c>
      <c r="AB17" s="176" t="s">
        <v>45</v>
      </c>
      <c r="AC17" s="176"/>
      <c r="AD17" s="176"/>
      <c r="AE17" s="176"/>
      <c r="AF17" s="176"/>
      <c r="AG17" s="176"/>
      <c r="AH17" s="176"/>
      <c r="AI17" s="102" t="s">
        <v>4</v>
      </c>
      <c r="AJ17" s="176" t="s">
        <v>59</v>
      </c>
      <c r="AK17" s="176"/>
      <c r="AL17" s="176"/>
      <c r="AM17" s="176"/>
      <c r="AN17" s="176"/>
      <c r="AO17" s="176"/>
      <c r="AP17" s="177"/>
    </row>
    <row r="18" spans="1:43" ht="11.25" customHeight="1" x14ac:dyDescent="0.2">
      <c r="A18" s="214"/>
      <c r="B18" s="215"/>
      <c r="C18" s="215"/>
      <c r="D18" s="215"/>
      <c r="E18" s="215"/>
      <c r="F18" s="215"/>
      <c r="G18" s="215"/>
      <c r="H18" s="215"/>
      <c r="I18" s="215"/>
      <c r="J18" s="216"/>
      <c r="K18" s="63" t="str">
        <f>IF(LEFT(C_NUM,1)="6","þ","¨")</f>
        <v>¨</v>
      </c>
      <c r="L18" s="86" t="s">
        <v>97</v>
      </c>
      <c r="M18" s="86"/>
      <c r="N18" s="86"/>
      <c r="O18" s="86"/>
      <c r="P18" s="86"/>
      <c r="Q18" s="86"/>
      <c r="R18" s="63"/>
      <c r="S18" s="92"/>
      <c r="T18" s="92"/>
      <c r="U18" s="92"/>
      <c r="V18" s="92"/>
      <c r="W18" s="92"/>
      <c r="X18" s="92"/>
      <c r="Y18" s="92"/>
      <c r="Z18" s="92"/>
      <c r="AA18" s="84"/>
      <c r="AB18" s="84"/>
      <c r="AC18" s="84"/>
      <c r="AD18" s="84"/>
      <c r="AE18" s="84"/>
      <c r="AF18" s="84"/>
      <c r="AG18" s="84"/>
      <c r="AH18" s="84"/>
      <c r="AI18" s="63"/>
      <c r="AJ18" s="84"/>
      <c r="AK18" s="84"/>
      <c r="AL18" s="84"/>
      <c r="AM18" s="84"/>
      <c r="AN18" s="84"/>
      <c r="AO18" s="84"/>
      <c r="AP18" s="85"/>
    </row>
    <row r="19" spans="1:43" ht="11.25" customHeight="1" x14ac:dyDescent="0.2">
      <c r="A19" s="214"/>
      <c r="B19" s="215"/>
      <c r="C19" s="215"/>
      <c r="D19" s="215"/>
      <c r="E19" s="215"/>
      <c r="F19" s="215"/>
      <c r="G19" s="215"/>
      <c r="H19" s="215"/>
      <c r="I19" s="215"/>
      <c r="J19" s="216"/>
      <c r="K19" s="96" t="str">
        <f>IF(LEFT(C_NUM,6)="429775","þ","¨")</f>
        <v>¨</v>
      </c>
      <c r="L19" s="97" t="s">
        <v>97</v>
      </c>
      <c r="M19" s="98"/>
      <c r="N19" s="98"/>
      <c r="O19" s="98"/>
      <c r="P19" s="98"/>
      <c r="Q19" s="98"/>
      <c r="R19" s="97"/>
      <c r="S19" s="97"/>
      <c r="T19" s="97"/>
      <c r="U19" s="97"/>
      <c r="V19" s="97" t="s">
        <v>90</v>
      </c>
      <c r="W19" s="97"/>
      <c r="X19" s="97"/>
      <c r="Y19" s="97"/>
      <c r="Z19" s="97"/>
      <c r="AA19" s="97"/>
      <c r="AB19" s="99"/>
      <c r="AC19" s="97"/>
      <c r="AD19" s="100"/>
      <c r="AE19" s="68"/>
      <c r="AF19" s="68"/>
      <c r="AG19" s="69"/>
      <c r="AH19" s="69"/>
      <c r="AI19" s="69"/>
      <c r="AJ19" s="69"/>
      <c r="AK19" s="69"/>
      <c r="AL19" s="69"/>
      <c r="AM19" s="70"/>
      <c r="AN19" s="69"/>
      <c r="AO19" s="69"/>
      <c r="AP19" s="71"/>
      <c r="AQ19" s="54"/>
    </row>
    <row r="20" spans="1:43" ht="11.25" customHeight="1" x14ac:dyDescent="0.2">
      <c r="A20" s="214"/>
      <c r="B20" s="215"/>
      <c r="C20" s="215"/>
      <c r="D20" s="215"/>
      <c r="E20" s="215"/>
      <c r="F20" s="215"/>
      <c r="G20" s="215"/>
      <c r="H20" s="215"/>
      <c r="I20" s="215"/>
      <c r="J20" s="216"/>
      <c r="K20" s="94" t="s">
        <v>4</v>
      </c>
      <c r="L20" s="89" t="s">
        <v>97</v>
      </c>
      <c r="M20" s="65"/>
      <c r="N20" s="65"/>
      <c r="O20" s="65"/>
      <c r="P20" s="65"/>
      <c r="Q20" s="65"/>
      <c r="R20" s="93"/>
      <c r="S20" s="93"/>
      <c r="T20" s="93"/>
      <c r="U20" s="93"/>
      <c r="V20" s="65" t="s">
        <v>87</v>
      </c>
      <c r="W20" s="65"/>
      <c r="X20" s="93"/>
      <c r="Y20" s="93"/>
      <c r="Z20" s="93"/>
      <c r="AA20" s="93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6"/>
      <c r="AO20" s="66"/>
      <c r="AP20" s="64"/>
    </row>
    <row r="21" spans="1:43" ht="11.25" customHeight="1" x14ac:dyDescent="0.2">
      <c r="A21" s="217"/>
      <c r="B21" s="218"/>
      <c r="C21" s="218"/>
      <c r="D21" s="218"/>
      <c r="E21" s="218"/>
      <c r="F21" s="218"/>
      <c r="G21" s="218"/>
      <c r="H21" s="218"/>
      <c r="I21" s="218"/>
      <c r="J21" s="219"/>
      <c r="K21" s="87" t="s">
        <v>4</v>
      </c>
      <c r="L21" s="88" t="s">
        <v>88</v>
      </c>
      <c r="M21" s="88"/>
      <c r="N21" s="88"/>
      <c r="O21" s="88"/>
      <c r="P21" s="88"/>
      <c r="Q21" s="87" t="s">
        <v>4</v>
      </c>
      <c r="R21" s="88" t="s">
        <v>89</v>
      </c>
      <c r="S21" s="89"/>
      <c r="T21" s="89"/>
      <c r="U21" s="89"/>
      <c r="V21" s="90"/>
      <c r="W21" s="90"/>
      <c r="X21" s="90"/>
      <c r="Y21" s="90"/>
      <c r="Z21" s="90"/>
      <c r="AA21" s="90"/>
      <c r="AB21" s="90"/>
      <c r="AC21" s="89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89"/>
      <c r="AO21" s="89"/>
      <c r="AP21" s="91"/>
    </row>
    <row r="22" spans="1:43" ht="11.25" customHeight="1" x14ac:dyDescent="0.2">
      <c r="A22" s="116" t="s">
        <v>46</v>
      </c>
      <c r="B22" s="117"/>
      <c r="C22" s="117"/>
      <c r="D22" s="117"/>
      <c r="E22" s="117"/>
      <c r="F22" s="117"/>
      <c r="G22" s="117"/>
      <c r="H22" s="117"/>
      <c r="I22" s="117"/>
      <c r="J22" s="118"/>
      <c r="K22" s="23" t="str">
        <f>IF(MID(A_NUM,6,3)="810","þ","¨")</f>
        <v>¨</v>
      </c>
      <c r="L22" s="192" t="s">
        <v>47</v>
      </c>
      <c r="M22" s="192"/>
      <c r="N22" s="192"/>
      <c r="O22" s="192"/>
      <c r="P22" s="63" t="str">
        <f>IF(MID(A_NUM,6,3)="840","þ","¨")</f>
        <v>¨</v>
      </c>
      <c r="Q22" s="192" t="s">
        <v>48</v>
      </c>
      <c r="R22" s="192"/>
      <c r="S22" s="192"/>
      <c r="T22" s="192"/>
      <c r="U22" s="192"/>
      <c r="V22" s="5" t="str">
        <f>IF(MID(A_NUM,6,3)="978","þ","¨")</f>
        <v>¨</v>
      </c>
      <c r="W22" s="193" t="s">
        <v>49</v>
      </c>
      <c r="X22" s="193"/>
      <c r="Y22" s="194"/>
      <c r="Z22" s="195" t="s">
        <v>50</v>
      </c>
      <c r="AA22" s="195"/>
      <c r="AB22" s="195"/>
      <c r="AC22" s="195"/>
      <c r="AD22" s="195"/>
      <c r="AE22" s="195"/>
      <c r="AF22" s="196"/>
      <c r="AG22" s="23" t="str">
        <f>IF(C_PRIORITY="0","þ","¨")</f>
        <v>¨</v>
      </c>
      <c r="AH22" s="193" t="s">
        <v>51</v>
      </c>
      <c r="AI22" s="193"/>
      <c r="AJ22" s="193"/>
      <c r="AK22" s="193"/>
      <c r="AL22" s="5" t="str">
        <f>IF(AND(C_PRIORITY&lt;&gt;"0",NOT(ISBLANK(C_PRIORITY))),"þ","¨")</f>
        <v>¨</v>
      </c>
      <c r="AM22" s="193" t="s">
        <v>60</v>
      </c>
      <c r="AN22" s="193"/>
      <c r="AO22" s="193"/>
      <c r="AP22" s="194"/>
    </row>
    <row r="23" spans="1:43" ht="11.25" customHeight="1" x14ac:dyDescent="0.2">
      <c r="A23" s="104" t="s">
        <v>69</v>
      </c>
      <c r="B23" s="105"/>
      <c r="C23" s="105"/>
      <c r="D23" s="105"/>
      <c r="E23" s="105"/>
      <c r="F23" s="105"/>
      <c r="G23" s="105"/>
      <c r="H23" s="105"/>
      <c r="I23" s="105"/>
      <c r="J23" s="106"/>
      <c r="K23" s="33" t="str">
        <f>IF(C_REASON="1","þ","¨")</f>
        <v>¨</v>
      </c>
      <c r="L23" s="123" t="s">
        <v>52</v>
      </c>
      <c r="M23" s="123"/>
      <c r="N23" s="123"/>
      <c r="O23" s="123"/>
      <c r="P23" s="33" t="str">
        <f>IF(C_REASON="2","þ","¨")</f>
        <v>¨</v>
      </c>
      <c r="Q23" s="123" t="s">
        <v>53</v>
      </c>
      <c r="R23" s="123"/>
      <c r="S23" s="123"/>
      <c r="T23" s="123"/>
      <c r="U23" s="33" t="str">
        <f>IF(C_REASON="3","þ","¨")</f>
        <v>¨</v>
      </c>
      <c r="V23" s="123" t="s">
        <v>54</v>
      </c>
      <c r="W23" s="123"/>
      <c r="X23" s="123"/>
      <c r="Y23" s="123"/>
      <c r="Z23" s="33" t="str">
        <f>IF(C_REASON="4","þ","¨")</f>
        <v>¨</v>
      </c>
      <c r="AA23" s="123" t="s">
        <v>55</v>
      </c>
      <c r="AB23" s="123"/>
      <c r="AC23" s="123"/>
      <c r="AD23" s="123"/>
      <c r="AE23" s="123"/>
      <c r="AF23" s="123"/>
      <c r="AG23" s="33" t="str">
        <f>IF(C_REASON="5","þ","¨")</f>
        <v>¨</v>
      </c>
      <c r="AH23" s="123" t="s">
        <v>56</v>
      </c>
      <c r="AI23" s="123"/>
      <c r="AJ23" s="123"/>
      <c r="AK23" s="123"/>
      <c r="AL23" s="123"/>
      <c r="AM23" s="123"/>
      <c r="AN23" s="123"/>
      <c r="AO23" s="123"/>
      <c r="AP23" s="124"/>
    </row>
    <row r="24" spans="1:43" ht="11.25" customHeight="1" x14ac:dyDescent="0.2">
      <c r="A24" s="208"/>
      <c r="B24" s="209"/>
      <c r="C24" s="209"/>
      <c r="D24" s="209"/>
      <c r="E24" s="209"/>
      <c r="F24" s="209"/>
      <c r="G24" s="209"/>
      <c r="H24" s="209"/>
      <c r="I24" s="209"/>
      <c r="J24" s="210"/>
      <c r="K24" s="33" t="str">
        <f>IF(C_REASON="5","þ","¨")</f>
        <v>¨</v>
      </c>
      <c r="L24" s="123" t="s">
        <v>91</v>
      </c>
      <c r="M24" s="123"/>
      <c r="N24" s="123"/>
      <c r="O24" s="123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1"/>
    </row>
    <row r="25" spans="1:43" ht="11.1" customHeight="1" x14ac:dyDescent="0.2">
      <c r="A25" s="129" t="s">
        <v>41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</row>
    <row r="26" spans="1:43" ht="11.1" customHeight="1" x14ac:dyDescent="0.2">
      <c r="A26" s="116" t="s">
        <v>5</v>
      </c>
      <c r="B26" s="117"/>
      <c r="C26" s="117"/>
      <c r="D26" s="117"/>
      <c r="E26" s="117"/>
      <c r="F26" s="117"/>
      <c r="G26" s="117"/>
      <c r="H26" s="117"/>
      <c r="I26" s="117"/>
      <c r="J26" s="118"/>
      <c r="K26" s="122" t="str">
        <f>"" &amp; A_FIO</f>
        <v/>
      </c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4"/>
    </row>
    <row r="27" spans="1:43" ht="11.1" customHeight="1" x14ac:dyDescent="0.2">
      <c r="A27" s="136" t="s">
        <v>63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8"/>
    </row>
    <row r="28" spans="1:43" ht="11.1" customHeight="1" x14ac:dyDescent="0.2">
      <c r="A28" s="139" t="str">
        <f>MID(C_FIOLATIN,1,1)</f>
        <v/>
      </c>
      <c r="B28" s="140"/>
      <c r="C28" s="139" t="str">
        <f>MID(C_FIOLATIN,2,1)</f>
        <v/>
      </c>
      <c r="D28" s="140"/>
      <c r="E28" s="139" t="str">
        <f>MID(C_FIOLATIN,3,1)</f>
        <v/>
      </c>
      <c r="F28" s="140"/>
      <c r="G28" s="139" t="str">
        <f>MID(C_FIOLATIN,4,1)</f>
        <v/>
      </c>
      <c r="H28" s="140"/>
      <c r="I28" s="139" t="str">
        <f>MID(C_FIOLATIN,5,1)</f>
        <v/>
      </c>
      <c r="J28" s="140"/>
      <c r="K28" s="139" t="str">
        <f>MID(C_FIOLATIN,6,1)</f>
        <v/>
      </c>
      <c r="L28" s="140"/>
      <c r="M28" s="139" t="str">
        <f>MID(C_FIOLATIN,7,1)</f>
        <v/>
      </c>
      <c r="N28" s="140"/>
      <c r="O28" s="139" t="str">
        <f>MID(C_FIOLATIN,8,1)</f>
        <v/>
      </c>
      <c r="P28" s="140"/>
      <c r="Q28" s="139" t="str">
        <f>MID(C_FIOLATIN,9,1)</f>
        <v/>
      </c>
      <c r="R28" s="140"/>
      <c r="S28" s="139" t="str">
        <f>MID(C_FIOLATIN,10,1)</f>
        <v/>
      </c>
      <c r="T28" s="140"/>
      <c r="U28" s="139" t="str">
        <f>MID(C_FIOLATIN,11,1)</f>
        <v/>
      </c>
      <c r="V28" s="140"/>
      <c r="W28" s="139" t="str">
        <f>MID(C_FIOLATIN,12,1)</f>
        <v/>
      </c>
      <c r="X28" s="140"/>
      <c r="Y28" s="139" t="str">
        <f>MID(C_FIOLATIN,13,1)</f>
        <v/>
      </c>
      <c r="Z28" s="140"/>
      <c r="AA28" s="139" t="str">
        <f>MID(C_FIOLATIN,14,1)</f>
        <v/>
      </c>
      <c r="AB28" s="140"/>
      <c r="AC28" s="139" t="str">
        <f>MID(C_FIOLATIN,15,1)</f>
        <v/>
      </c>
      <c r="AD28" s="140"/>
      <c r="AE28" s="139" t="str">
        <f>MID(C_FIOLATIN,16,1)</f>
        <v/>
      </c>
      <c r="AF28" s="140"/>
      <c r="AG28" s="139" t="str">
        <f>MID(C_FIOLATIN,17,1)</f>
        <v/>
      </c>
      <c r="AH28" s="140"/>
      <c r="AI28" s="139" t="str">
        <f>MID(C_FIOLATIN,18,1)</f>
        <v/>
      </c>
      <c r="AJ28" s="140"/>
      <c r="AK28" s="139" t="str">
        <f>MID(C_FIOLATIN,19,1)</f>
        <v/>
      </c>
      <c r="AL28" s="143"/>
      <c r="AM28" s="220"/>
      <c r="AN28" s="220"/>
      <c r="AO28" s="220"/>
      <c r="AP28" s="220"/>
    </row>
    <row r="29" spans="1:43" ht="11.1" customHeight="1" x14ac:dyDescent="0.2">
      <c r="A29" s="116" t="s">
        <v>6</v>
      </c>
      <c r="B29" s="117"/>
      <c r="C29" s="117"/>
      <c r="D29" s="117"/>
      <c r="E29" s="117"/>
      <c r="F29" s="117"/>
      <c r="G29" s="117"/>
      <c r="H29" s="117"/>
      <c r="I29" s="117"/>
      <c r="J29" s="118"/>
      <c r="K29" s="122" t="str">
        <f>"" &amp; A_BIRTHDAY</f>
        <v/>
      </c>
      <c r="L29" s="123"/>
      <c r="M29" s="123"/>
      <c r="N29" s="123"/>
      <c r="O29" s="123"/>
      <c r="P29" s="124"/>
      <c r="Q29" s="116" t="s">
        <v>7</v>
      </c>
      <c r="R29" s="117"/>
      <c r="S29" s="117"/>
      <c r="T29" s="117"/>
      <c r="U29" s="117"/>
      <c r="V29" s="117"/>
      <c r="W29" s="118"/>
      <c r="X29" s="122" t="str">
        <f>"" &amp; A_BIRTHPLACE</f>
        <v/>
      </c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4"/>
    </row>
    <row r="30" spans="1:43" ht="11.1" customHeight="1" x14ac:dyDescent="0.2">
      <c r="A30" s="116" t="s">
        <v>8</v>
      </c>
      <c r="B30" s="117"/>
      <c r="C30" s="117"/>
      <c r="D30" s="117"/>
      <c r="E30" s="117"/>
      <c r="F30" s="117"/>
      <c r="G30" s="117"/>
      <c r="H30" s="117"/>
      <c r="I30" s="117"/>
      <c r="J30" s="118"/>
      <c r="K30" s="32" t="str">
        <f>IF(A_RESIDENT="1","þ","¨")</f>
        <v>¨</v>
      </c>
      <c r="L30" s="123" t="s">
        <v>9</v>
      </c>
      <c r="M30" s="123"/>
      <c r="N30" s="123"/>
      <c r="O30" s="123"/>
      <c r="P30" s="33" t="str">
        <f>IF(A_RESIDENT="0","þ","¨")</f>
        <v>¨</v>
      </c>
      <c r="Q30" s="123" t="s">
        <v>10</v>
      </c>
      <c r="R30" s="123"/>
      <c r="S30" s="123"/>
      <c r="T30" s="123"/>
      <c r="U30" s="123"/>
      <c r="V30" s="123"/>
      <c r="W30" s="75"/>
      <c r="X30" s="75"/>
      <c r="Y30" s="75"/>
      <c r="Z30" s="75"/>
      <c r="AA30" s="75"/>
      <c r="AB30" s="75"/>
      <c r="AC30" s="75"/>
      <c r="AD30" s="77" t="s">
        <v>11</v>
      </c>
      <c r="AE30" s="78"/>
      <c r="AF30" s="79"/>
      <c r="AG30" s="5" t="str">
        <f>IF(A_SEX="М","þ","¨")</f>
        <v>¨</v>
      </c>
      <c r="AH30" s="8" t="s">
        <v>12</v>
      </c>
      <c r="AI30" s="8"/>
      <c r="AJ30" s="5" t="str">
        <f>IF(A_SEX="Ж","þ","¨")</f>
        <v>¨</v>
      </c>
      <c r="AK30" s="8" t="s">
        <v>13</v>
      </c>
      <c r="AL30" s="8"/>
      <c r="AM30" s="34"/>
      <c r="AN30" s="33"/>
      <c r="AO30" s="34"/>
      <c r="AP30" s="82"/>
    </row>
    <row r="31" spans="1:43" ht="11.1" customHeight="1" x14ac:dyDescent="0.2">
      <c r="A31" s="155" t="s">
        <v>14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6" t="s">
        <v>15</v>
      </c>
      <c r="L31" s="156"/>
      <c r="M31" s="156"/>
      <c r="N31" s="156"/>
      <c r="O31" s="156"/>
      <c r="P31" s="32" t="str">
        <f>IF(A_DOCTYPE="Паспорт РФ","þ","¨")</f>
        <v>¨</v>
      </c>
      <c r="Q31" s="123" t="s">
        <v>16</v>
      </c>
      <c r="R31" s="123"/>
      <c r="S31" s="123"/>
      <c r="T31" s="123"/>
      <c r="U31" s="123"/>
      <c r="V31" s="33" t="str">
        <f>IF(AND(A_DOCTYPE&lt;&gt;"Паспорт РФ",NOT(ISBLANK(A_DOCTYPE))),"þ","¨")</f>
        <v>¨</v>
      </c>
      <c r="W31" s="123" t="s">
        <v>17</v>
      </c>
      <c r="X31" s="123"/>
      <c r="Y31" s="123"/>
      <c r="Z31" s="123"/>
      <c r="AA31" s="123"/>
      <c r="AB31" s="123"/>
      <c r="AC31" s="123"/>
      <c r="AD31" s="123"/>
      <c r="AE31" s="123"/>
      <c r="AF31" s="123" t="str">
        <f>IF(A_DOCTYPE&lt;&gt;"Паспорт РФ","" &amp; A_DOCTYPE,"")</f>
        <v/>
      </c>
      <c r="AG31" s="123"/>
      <c r="AH31" s="123"/>
      <c r="AI31" s="123"/>
      <c r="AJ31" s="123"/>
      <c r="AK31" s="123"/>
      <c r="AL31" s="123"/>
      <c r="AM31" s="123"/>
      <c r="AN31" s="123"/>
      <c r="AO31" s="123"/>
      <c r="AP31" s="124"/>
    </row>
    <row r="32" spans="1:43" ht="11.1" customHeight="1" x14ac:dyDescent="0.2">
      <c r="A32" s="155"/>
      <c r="B32" s="155"/>
      <c r="C32" s="155"/>
      <c r="D32" s="155"/>
      <c r="E32" s="155"/>
      <c r="F32" s="155"/>
      <c r="G32" s="155"/>
      <c r="H32" s="155"/>
      <c r="I32" s="155"/>
      <c r="J32" s="155"/>
      <c r="K32" s="156" t="s">
        <v>18</v>
      </c>
      <c r="L32" s="156"/>
      <c r="M32" s="156"/>
      <c r="N32" s="156"/>
      <c r="O32" s="156"/>
      <c r="P32" s="122" t="str">
        <f>IF(ISERR(FIND(" ",A_DOCNUM,1)),"",MID(A_DOCNUM,1,FIND(" ",A_DOCNUM,1)-1))</f>
        <v/>
      </c>
      <c r="Q32" s="123"/>
      <c r="R32" s="123"/>
      <c r="S32" s="124"/>
      <c r="T32" s="119" t="s">
        <v>19</v>
      </c>
      <c r="U32" s="120"/>
      <c r="V32" s="120"/>
      <c r="W32" s="120"/>
      <c r="X32" s="121"/>
      <c r="Y32" s="122" t="str">
        <f>IF(ISERR(FIND(" ",A_DOCNUM,1)),"" &amp; A_DOCNUM,MID(A_DOCNUM,FIND(" ",A_DOCNUM,1)+1,20))</f>
        <v/>
      </c>
      <c r="Z32" s="123"/>
      <c r="AA32" s="123"/>
      <c r="AB32" s="123"/>
      <c r="AC32" s="123"/>
      <c r="AD32" s="123"/>
      <c r="AE32" s="124"/>
      <c r="AF32" s="175" t="s">
        <v>20</v>
      </c>
      <c r="AG32" s="175"/>
      <c r="AH32" s="175"/>
      <c r="AI32" s="175"/>
      <c r="AJ32" s="175"/>
      <c r="AK32" s="157" t="str">
        <f>"" &amp; A_DOCDATE</f>
        <v/>
      </c>
      <c r="AL32" s="158"/>
      <c r="AM32" s="158"/>
      <c r="AN32" s="158"/>
      <c r="AO32" s="158"/>
      <c r="AP32" s="159"/>
    </row>
    <row r="33" spans="1:42" ht="11.1" customHeight="1" x14ac:dyDescent="0.2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6" t="s">
        <v>21</v>
      </c>
      <c r="L33" s="156"/>
      <c r="M33" s="156"/>
      <c r="N33" s="156"/>
      <c r="O33" s="156"/>
      <c r="P33" s="186" t="str">
        <f>"" &amp; A_DOCPLACE &amp; " " &amp; A_DOCPLACE_P</f>
        <v xml:space="preserve"> </v>
      </c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</row>
    <row r="34" spans="1:42" ht="11.1" customHeight="1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49"/>
      <c r="L34" s="49"/>
      <c r="M34" s="49"/>
      <c r="N34" s="49"/>
      <c r="O34" s="49"/>
      <c r="P34" s="50"/>
      <c r="Q34" s="50"/>
      <c r="R34" s="50"/>
      <c r="S34" s="50"/>
      <c r="T34" s="49"/>
      <c r="U34" s="49"/>
      <c r="V34" s="49"/>
      <c r="W34" s="49"/>
      <c r="X34" s="49"/>
      <c r="Y34" s="50"/>
      <c r="Z34" s="50"/>
      <c r="AA34" s="50"/>
      <c r="AB34" s="50"/>
      <c r="AC34" s="50"/>
      <c r="AD34" s="50"/>
      <c r="AE34" s="50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51"/>
    </row>
    <row r="35" spans="1:42" ht="11.1" customHeight="1" x14ac:dyDescent="0.2">
      <c r="A35" s="116" t="s">
        <v>22</v>
      </c>
      <c r="B35" s="117"/>
      <c r="C35" s="117"/>
      <c r="D35" s="117"/>
      <c r="E35" s="117"/>
      <c r="F35" s="117"/>
      <c r="G35" s="117"/>
      <c r="H35" s="117"/>
      <c r="I35" s="117"/>
      <c r="J35" s="118"/>
      <c r="K35" s="119" t="s">
        <v>23</v>
      </c>
      <c r="L35" s="120"/>
      <c r="M35" s="120"/>
      <c r="N35" s="121"/>
      <c r="O35" s="122" t="str">
        <f>"" &amp; A_PHONE</f>
        <v/>
      </c>
      <c r="P35" s="123"/>
      <c r="Q35" s="123"/>
      <c r="R35" s="123"/>
      <c r="S35" s="123"/>
      <c r="T35" s="123"/>
      <c r="U35" s="124"/>
      <c r="V35" s="119" t="s">
        <v>24</v>
      </c>
      <c r="W35" s="120"/>
      <c r="X35" s="120"/>
      <c r="Y35" s="121"/>
      <c r="Z35" s="122" t="str">
        <f>"" &amp; A_PHONE_M</f>
        <v/>
      </c>
      <c r="AA35" s="123"/>
      <c r="AB35" s="123"/>
      <c r="AC35" s="123"/>
      <c r="AD35" s="123"/>
      <c r="AE35" s="123"/>
      <c r="AF35" s="124"/>
      <c r="AG35" s="119" t="s">
        <v>25</v>
      </c>
      <c r="AH35" s="120"/>
      <c r="AI35" s="121"/>
      <c r="AJ35" s="122"/>
      <c r="AK35" s="123"/>
      <c r="AL35" s="123"/>
      <c r="AM35" s="123"/>
      <c r="AN35" s="123"/>
      <c r="AO35" s="123"/>
      <c r="AP35" s="124"/>
    </row>
    <row r="36" spans="1:42" ht="11.1" customHeight="1" x14ac:dyDescent="0.2">
      <c r="A36" s="141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</row>
    <row r="37" spans="1:42" ht="11.25" customHeight="1" x14ac:dyDescent="0.2">
      <c r="A37" s="129" t="s">
        <v>70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</row>
    <row r="38" spans="1:42" ht="11.25" customHeight="1" x14ac:dyDescent="0.2">
      <c r="A38" s="125" t="s">
        <v>4</v>
      </c>
      <c r="B38" s="126"/>
      <c r="C38" s="116" t="s">
        <v>29</v>
      </c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8"/>
    </row>
    <row r="39" spans="1:42" ht="11.25" customHeight="1" x14ac:dyDescent="0.2">
      <c r="A39" s="127"/>
      <c r="B39" s="128"/>
      <c r="C39" s="130" t="s">
        <v>31</v>
      </c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2"/>
      <c r="Z39" s="135" t="s">
        <v>30</v>
      </c>
      <c r="AA39" s="135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4"/>
    </row>
    <row r="40" spans="1:42" ht="11.1" customHeight="1" x14ac:dyDescent="0.2">
      <c r="A40" s="151" t="s">
        <v>32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3"/>
    </row>
    <row r="41" spans="1:42" ht="11.1" customHeight="1" x14ac:dyDescent="0.2">
      <c r="A41" s="144" t="s">
        <v>84</v>
      </c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6"/>
    </row>
    <row r="42" spans="1:42" ht="11.1" customHeight="1" x14ac:dyDescent="0.2">
      <c r="A42" s="144" t="s">
        <v>36</v>
      </c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6"/>
    </row>
    <row r="43" spans="1:42" ht="11.1" customHeight="1" x14ac:dyDescent="0.2">
      <c r="A43" s="147" t="s">
        <v>37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9"/>
    </row>
    <row r="44" spans="1:42" ht="11.25" customHeight="1" x14ac:dyDescent="0.2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</row>
    <row r="45" spans="1:42" ht="11.25" customHeight="1" x14ac:dyDescent="0.2">
      <c r="A45" s="125" t="s">
        <v>4</v>
      </c>
      <c r="B45" s="154"/>
      <c r="C45" s="104" t="s">
        <v>92</v>
      </c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6"/>
    </row>
    <row r="46" spans="1:42" ht="24" customHeight="1" x14ac:dyDescent="0.2">
      <c r="A46" s="107" t="s">
        <v>93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9"/>
    </row>
    <row r="47" spans="1:42" ht="19.5" customHeight="1" x14ac:dyDescent="0.2">
      <c r="A47" s="110" t="s">
        <v>94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2"/>
    </row>
    <row r="48" spans="1:42" ht="19.5" customHeight="1" x14ac:dyDescent="0.2">
      <c r="A48" s="110" t="s">
        <v>95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2"/>
    </row>
    <row r="49" spans="1:42" ht="19.5" customHeight="1" x14ac:dyDescent="0.2">
      <c r="A49" s="113" t="s">
        <v>96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5"/>
    </row>
    <row r="50" spans="1:42" ht="11.1" customHeight="1" x14ac:dyDescent="0.2">
      <c r="A50" s="142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</row>
    <row r="51" spans="1:42" s="15" customFormat="1" ht="10.5" customHeight="1" x14ac:dyDescent="0.2">
      <c r="A51" s="150" t="s">
        <v>62</v>
      </c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29"/>
      <c r="AC51" s="129"/>
      <c r="AD51" s="129"/>
      <c r="AE51" s="129"/>
      <c r="AF51" s="129"/>
      <c r="AG51" s="129"/>
      <c r="AH51" s="129"/>
      <c r="AI51" s="129"/>
      <c r="AJ51" s="150"/>
      <c r="AK51" s="150"/>
      <c r="AL51" s="150"/>
      <c r="AM51" s="150"/>
      <c r="AN51" s="150"/>
      <c r="AO51" s="150"/>
      <c r="AP51" s="150"/>
    </row>
    <row r="52" spans="1:42" s="15" customFormat="1" ht="12" customHeight="1" x14ac:dyDescent="0.2">
      <c r="A52" s="116" t="s">
        <v>5</v>
      </c>
      <c r="B52" s="117"/>
      <c r="C52" s="117"/>
      <c r="D52" s="117"/>
      <c r="E52" s="117"/>
      <c r="F52" s="117"/>
      <c r="G52" s="117"/>
      <c r="H52" s="117"/>
      <c r="I52" s="117"/>
      <c r="J52" s="118"/>
      <c r="K52" s="122" t="str">
        <f>"" &amp; C_FIO</f>
        <v/>
      </c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4"/>
    </row>
    <row r="53" spans="1:42" s="15" customFormat="1" ht="10.5" customHeight="1" x14ac:dyDescent="0.2">
      <c r="A53" s="136" t="s">
        <v>63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8"/>
    </row>
    <row r="54" spans="1:42" s="15" customFormat="1" ht="10.5" customHeight="1" x14ac:dyDescent="0.2">
      <c r="A54" s="139" t="str">
        <f>MID(C_FIOLATIN,1,1)</f>
        <v/>
      </c>
      <c r="B54" s="140"/>
      <c r="C54" s="139" t="str">
        <f>MID(C_FIOLATIN,2,1)</f>
        <v/>
      </c>
      <c r="D54" s="140"/>
      <c r="E54" s="139" t="str">
        <f>MID(C_FIOLATIN,3,1)</f>
        <v/>
      </c>
      <c r="F54" s="140"/>
      <c r="G54" s="139" t="str">
        <f>MID(C_FIOLATIN,4,1)</f>
        <v/>
      </c>
      <c r="H54" s="140"/>
      <c r="I54" s="139" t="str">
        <f>MID(C_FIOLATIN,5,1)</f>
        <v/>
      </c>
      <c r="J54" s="140"/>
      <c r="K54" s="139" t="str">
        <f>MID(C_FIOLATIN,6,1)</f>
        <v/>
      </c>
      <c r="L54" s="140"/>
      <c r="M54" s="139" t="str">
        <f>MID(C_FIOLATIN,7,1)</f>
        <v/>
      </c>
      <c r="N54" s="140"/>
      <c r="O54" s="139" t="str">
        <f>MID(C_FIOLATIN,8,1)</f>
        <v/>
      </c>
      <c r="P54" s="140"/>
      <c r="Q54" s="139" t="str">
        <f>MID(C_FIOLATIN,9,1)</f>
        <v/>
      </c>
      <c r="R54" s="140"/>
      <c r="S54" s="139" t="str">
        <f>MID(C_FIOLATIN,10,1)</f>
        <v/>
      </c>
      <c r="T54" s="140"/>
      <c r="U54" s="139" t="str">
        <f>MID(C_FIOLATIN,11,1)</f>
        <v/>
      </c>
      <c r="V54" s="140"/>
      <c r="W54" s="139" t="str">
        <f>MID(C_FIOLATIN,12,1)</f>
        <v/>
      </c>
      <c r="X54" s="140"/>
      <c r="Y54" s="139" t="str">
        <f>MID(C_FIOLATIN,13,1)</f>
        <v/>
      </c>
      <c r="Z54" s="140"/>
      <c r="AA54" s="139" t="str">
        <f>MID(C_FIOLATIN,14,1)</f>
        <v/>
      </c>
      <c r="AB54" s="140"/>
      <c r="AC54" s="139" t="str">
        <f>MID(C_FIOLATIN,15,1)</f>
        <v/>
      </c>
      <c r="AD54" s="140"/>
      <c r="AE54" s="139" t="str">
        <f>MID(C_FIOLATIN,16,1)</f>
        <v/>
      </c>
      <c r="AF54" s="140"/>
      <c r="AG54" s="139" t="str">
        <f>MID(C_FIOLATIN,17,1)</f>
        <v/>
      </c>
      <c r="AH54" s="140"/>
      <c r="AI54" s="139" t="str">
        <f>MID(C_FIOLATIN,18,1)</f>
        <v/>
      </c>
      <c r="AJ54" s="140"/>
      <c r="AK54" s="139" t="str">
        <f>MID(C_FIOLATIN,19,1)</f>
        <v/>
      </c>
      <c r="AL54" s="143"/>
      <c r="AM54" s="187"/>
      <c r="AN54" s="187"/>
      <c r="AO54" s="187"/>
      <c r="AP54" s="188"/>
    </row>
    <row r="55" spans="1:42" s="15" customFormat="1" ht="10.5" customHeight="1" x14ac:dyDescent="0.2">
      <c r="A55" s="116" t="s">
        <v>6</v>
      </c>
      <c r="B55" s="117"/>
      <c r="C55" s="117"/>
      <c r="D55" s="117"/>
      <c r="E55" s="117"/>
      <c r="F55" s="117"/>
      <c r="G55" s="117"/>
      <c r="H55" s="117"/>
      <c r="I55" s="117"/>
      <c r="J55" s="118"/>
      <c r="K55" s="122" t="str">
        <f>"" &amp; C_BIRTHDAY</f>
        <v/>
      </c>
      <c r="L55" s="123"/>
      <c r="M55" s="123"/>
      <c r="N55" s="123"/>
      <c r="O55" s="123"/>
      <c r="P55" s="124"/>
      <c r="Q55" s="116" t="s">
        <v>7</v>
      </c>
      <c r="R55" s="117"/>
      <c r="S55" s="117"/>
      <c r="T55" s="117"/>
      <c r="U55" s="117"/>
      <c r="V55" s="117"/>
      <c r="W55" s="118"/>
      <c r="X55" s="122" t="str">
        <f>"" &amp; C_BIRTHPLACE</f>
        <v/>
      </c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4"/>
    </row>
    <row r="56" spans="1:42" s="15" customFormat="1" ht="10.5" customHeight="1" x14ac:dyDescent="0.2">
      <c r="A56" s="116" t="s">
        <v>8</v>
      </c>
      <c r="B56" s="117"/>
      <c r="C56" s="117"/>
      <c r="D56" s="117"/>
      <c r="E56" s="117"/>
      <c r="F56" s="117"/>
      <c r="G56" s="117"/>
      <c r="H56" s="117"/>
      <c r="I56" s="117"/>
      <c r="J56" s="118"/>
      <c r="K56" s="7" t="str">
        <f>IF(C_RESIDENT="1","þ","¨")</f>
        <v>¨</v>
      </c>
      <c r="L56" s="123" t="s">
        <v>9</v>
      </c>
      <c r="M56" s="123"/>
      <c r="N56" s="123"/>
      <c r="O56" s="123"/>
      <c r="P56" s="6" t="str">
        <f>IF(C_RESIDENT="0","þ","¨")</f>
        <v>¨</v>
      </c>
      <c r="Q56" s="123" t="s">
        <v>10</v>
      </c>
      <c r="R56" s="123"/>
      <c r="S56" s="123"/>
      <c r="T56" s="123"/>
      <c r="U56" s="123"/>
      <c r="V56" s="123"/>
      <c r="W56" s="75"/>
      <c r="X56" s="75"/>
      <c r="Y56" s="75"/>
      <c r="Z56" s="75"/>
      <c r="AA56" s="75"/>
      <c r="AB56" s="75"/>
      <c r="AC56" s="75"/>
      <c r="AD56" s="72" t="s">
        <v>11</v>
      </c>
      <c r="AE56" s="73"/>
      <c r="AF56" s="74"/>
      <c r="AG56" s="5" t="str">
        <f>IF(C_SEX="М","þ","¨")</f>
        <v>¨</v>
      </c>
      <c r="AH56" s="8" t="s">
        <v>12</v>
      </c>
      <c r="AI56" s="8"/>
      <c r="AJ56" s="5" t="str">
        <f>IF(C_SEX="Ж","þ","¨")</f>
        <v>¨</v>
      </c>
      <c r="AK56" s="8" t="s">
        <v>13</v>
      </c>
      <c r="AL56" s="9"/>
      <c r="AN56" s="5"/>
      <c r="AO56" s="8"/>
      <c r="AP56" s="9"/>
    </row>
    <row r="57" spans="1:42" s="15" customFormat="1" ht="10.5" customHeight="1" x14ac:dyDescent="0.2">
      <c r="A57" s="155" t="s">
        <v>14</v>
      </c>
      <c r="B57" s="155"/>
      <c r="C57" s="155"/>
      <c r="D57" s="155"/>
      <c r="E57" s="155"/>
      <c r="F57" s="155"/>
      <c r="G57" s="155"/>
      <c r="H57" s="155"/>
      <c r="I57" s="155"/>
      <c r="J57" s="155"/>
      <c r="K57" s="156" t="s">
        <v>15</v>
      </c>
      <c r="L57" s="156"/>
      <c r="M57" s="156"/>
      <c r="N57" s="156"/>
      <c r="O57" s="156"/>
      <c r="P57" s="7" t="str">
        <f>IF(C_DOCTYPE="Паспорт РФ","þ","¨")</f>
        <v>¨</v>
      </c>
      <c r="Q57" s="123" t="s">
        <v>16</v>
      </c>
      <c r="R57" s="123"/>
      <c r="S57" s="123"/>
      <c r="T57" s="123"/>
      <c r="U57" s="123"/>
      <c r="V57" s="6" t="str">
        <f>IF(AND(C_DOCTYPE&lt;&gt;"Паспорт РФ",NOT(ISBLANK(C_DOCTYPE))),"þ","¨")</f>
        <v>¨</v>
      </c>
      <c r="W57" s="123" t="s">
        <v>17</v>
      </c>
      <c r="X57" s="123"/>
      <c r="Y57" s="123"/>
      <c r="Z57" s="123"/>
      <c r="AA57" s="123"/>
      <c r="AB57" s="123"/>
      <c r="AC57" s="123"/>
      <c r="AD57" s="123"/>
      <c r="AE57" s="123"/>
      <c r="AF57" s="123" t="str">
        <f>IF(C_DOCTYPE&lt;&gt;"Паспорт РФ","" &amp; C_DOCTYPE,"")</f>
        <v/>
      </c>
      <c r="AG57" s="123"/>
      <c r="AH57" s="123"/>
      <c r="AI57" s="123"/>
      <c r="AJ57" s="123"/>
      <c r="AK57" s="123"/>
      <c r="AL57" s="123"/>
      <c r="AM57" s="123"/>
      <c r="AN57" s="123"/>
      <c r="AO57" s="123"/>
      <c r="AP57" s="124"/>
    </row>
    <row r="58" spans="1:42" s="15" customFormat="1" ht="10.5" customHeight="1" x14ac:dyDescent="0.2">
      <c r="A58" s="155"/>
      <c r="B58" s="155"/>
      <c r="C58" s="155"/>
      <c r="D58" s="155"/>
      <c r="E58" s="155"/>
      <c r="F58" s="155"/>
      <c r="G58" s="155"/>
      <c r="H58" s="155"/>
      <c r="I58" s="155"/>
      <c r="J58" s="155"/>
      <c r="K58" s="156" t="s">
        <v>18</v>
      </c>
      <c r="L58" s="156"/>
      <c r="M58" s="156"/>
      <c r="N58" s="156"/>
      <c r="O58" s="156"/>
      <c r="P58" s="122" t="str">
        <f>IF(ISERR(FIND(" ",C_DOCNUM,1)),"",MID(C_DOCNUM,1,FIND(" ",C_DOCNUM,1)-1))</f>
        <v/>
      </c>
      <c r="Q58" s="123"/>
      <c r="R58" s="123"/>
      <c r="S58" s="124"/>
      <c r="T58" s="119" t="s">
        <v>19</v>
      </c>
      <c r="U58" s="120"/>
      <c r="V58" s="120"/>
      <c r="W58" s="120"/>
      <c r="X58" s="121"/>
      <c r="Y58" s="122" t="str">
        <f>IF(ISERR(FIND(" ",C_DOCNUM,1)),"" &amp; C_DOCNUM,MID(C_DOCNUM,FIND(" ",C_DOCNUM,1)+1,20))</f>
        <v/>
      </c>
      <c r="Z58" s="123"/>
      <c r="AA58" s="123"/>
      <c r="AB58" s="123"/>
      <c r="AC58" s="123"/>
      <c r="AD58" s="123"/>
      <c r="AE58" s="124"/>
      <c r="AF58" s="119" t="s">
        <v>20</v>
      </c>
      <c r="AG58" s="120"/>
      <c r="AH58" s="120"/>
      <c r="AI58" s="120"/>
      <c r="AJ58" s="121"/>
      <c r="AK58" s="157" t="str">
        <f>"" &amp; C_DOCDATE</f>
        <v/>
      </c>
      <c r="AL58" s="158"/>
      <c r="AM58" s="158"/>
      <c r="AN58" s="158"/>
      <c r="AO58" s="158"/>
      <c r="AP58" s="159"/>
    </row>
    <row r="59" spans="1:42" s="15" customFormat="1" ht="10.5" customHeight="1" x14ac:dyDescent="0.2">
      <c r="A59" s="155"/>
      <c r="B59" s="155"/>
      <c r="C59" s="155"/>
      <c r="D59" s="155"/>
      <c r="E59" s="155"/>
      <c r="F59" s="155"/>
      <c r="G59" s="155"/>
      <c r="H59" s="155"/>
      <c r="I59" s="155"/>
      <c r="J59" s="155"/>
      <c r="K59" s="156" t="s">
        <v>21</v>
      </c>
      <c r="L59" s="156"/>
      <c r="M59" s="156"/>
      <c r="N59" s="156"/>
      <c r="O59" s="156"/>
      <c r="P59" s="122" t="str">
        <f>"" &amp; C_DOCPLACE &amp; " " &amp; C_DOCPLACE_P</f>
        <v xml:space="preserve"> </v>
      </c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4"/>
    </row>
    <row r="60" spans="1:42" s="30" customFormat="1" ht="10.5" customHeight="1" x14ac:dyDescent="0.2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2"/>
      <c r="L60" s="52"/>
      <c r="M60" s="52"/>
      <c r="N60" s="52"/>
      <c r="O60" s="52"/>
      <c r="P60" s="53"/>
      <c r="Q60" s="53"/>
      <c r="R60" s="53"/>
      <c r="S60" s="53"/>
      <c r="T60" s="52"/>
      <c r="U60" s="52"/>
      <c r="V60" s="52"/>
      <c r="W60" s="52"/>
      <c r="X60" s="52"/>
      <c r="Y60" s="53"/>
      <c r="Z60" s="53"/>
      <c r="AA60" s="53"/>
      <c r="AB60" s="53"/>
      <c r="AC60" s="53"/>
      <c r="AD60" s="53"/>
      <c r="AE60" s="53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</row>
    <row r="61" spans="1:42" s="15" customFormat="1" ht="10.5" customHeight="1" x14ac:dyDescent="0.2">
      <c r="A61" s="116" t="s">
        <v>22</v>
      </c>
      <c r="B61" s="117"/>
      <c r="C61" s="117"/>
      <c r="D61" s="117"/>
      <c r="E61" s="117"/>
      <c r="F61" s="117"/>
      <c r="G61" s="117"/>
      <c r="H61" s="117"/>
      <c r="I61" s="117"/>
      <c r="J61" s="118"/>
      <c r="K61" s="156" t="s">
        <v>23</v>
      </c>
      <c r="L61" s="156"/>
      <c r="M61" s="156"/>
      <c r="N61" s="156"/>
      <c r="O61" s="186" t="str">
        <f>"" &amp; kjlk</f>
        <v/>
      </c>
      <c r="P61" s="186"/>
      <c r="Q61" s="186"/>
      <c r="R61" s="186"/>
      <c r="S61" s="186"/>
      <c r="T61" s="186"/>
      <c r="U61" s="186"/>
      <c r="V61" s="156" t="s">
        <v>24</v>
      </c>
      <c r="W61" s="156"/>
      <c r="X61" s="156"/>
      <c r="Y61" s="156"/>
      <c r="Z61" s="186" t="str">
        <f>"" &amp; C_PHONE_M</f>
        <v/>
      </c>
      <c r="AA61" s="186"/>
      <c r="AB61" s="186"/>
      <c r="AC61" s="186"/>
      <c r="AD61" s="186"/>
      <c r="AE61" s="186"/>
      <c r="AF61" s="186"/>
      <c r="AG61" s="119" t="s">
        <v>25</v>
      </c>
      <c r="AH61" s="120"/>
      <c r="AI61" s="121"/>
      <c r="AJ61" s="186"/>
      <c r="AK61" s="186"/>
      <c r="AL61" s="186"/>
      <c r="AM61" s="186"/>
      <c r="AN61" s="186"/>
      <c r="AO61" s="186"/>
      <c r="AP61" s="186"/>
    </row>
    <row r="62" spans="1:42" s="15" customFormat="1" ht="10.5" customHeight="1" x14ac:dyDescent="0.2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83"/>
      <c r="AK62" s="83"/>
      <c r="AL62" s="83"/>
      <c r="AM62" s="83"/>
      <c r="AN62" s="83"/>
      <c r="AO62" s="83"/>
      <c r="AP62" s="83"/>
    </row>
    <row r="63" spans="1:42" s="15" customFormat="1" ht="9" customHeight="1" x14ac:dyDescent="0.2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58"/>
    </row>
    <row r="64" spans="1:42" s="15" customFormat="1" ht="10.5" customHeight="1" x14ac:dyDescent="0.2">
      <c r="A64" s="171" t="s">
        <v>26</v>
      </c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  <c r="AM64" s="171"/>
      <c r="AN64" s="171"/>
      <c r="AO64" s="171"/>
      <c r="AP64" s="171"/>
    </row>
    <row r="65" spans="1:42" s="15" customFormat="1" ht="10.5" customHeight="1" x14ac:dyDescent="0.2">
      <c r="A65" s="183" t="s">
        <v>99</v>
      </c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  <c r="AK65" s="184"/>
      <c r="AL65" s="184"/>
      <c r="AM65" s="184"/>
      <c r="AN65" s="184"/>
      <c r="AO65" s="184"/>
      <c r="AP65" s="185"/>
    </row>
    <row r="66" spans="1:42" s="15" customFormat="1" ht="10.5" customHeight="1" x14ac:dyDescent="0.2">
      <c r="A66" s="180" t="s">
        <v>86</v>
      </c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6"/>
    </row>
    <row r="67" spans="1:42" s="15" customFormat="1" ht="9.75" customHeight="1" x14ac:dyDescent="0.2">
      <c r="A67" s="144" t="s">
        <v>82</v>
      </c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  <c r="AK67" s="181"/>
      <c r="AL67" s="181"/>
      <c r="AM67" s="181"/>
      <c r="AN67" s="181"/>
      <c r="AO67" s="181"/>
      <c r="AP67" s="182"/>
    </row>
    <row r="68" spans="1:42" s="15" customFormat="1" ht="10.5" customHeight="1" x14ac:dyDescent="0.2">
      <c r="A68" s="180" t="s">
        <v>81</v>
      </c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  <c r="AM68" s="145"/>
      <c r="AN68" s="145"/>
      <c r="AO68" s="145"/>
      <c r="AP68" s="146"/>
    </row>
    <row r="69" spans="1:42" s="15" customFormat="1" ht="10.5" customHeight="1" x14ac:dyDescent="0.2">
      <c r="A69" s="144" t="s">
        <v>33</v>
      </c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1"/>
      <c r="AG69" s="181"/>
      <c r="AH69" s="181"/>
      <c r="AI69" s="181"/>
      <c r="AJ69" s="181"/>
      <c r="AK69" s="181"/>
      <c r="AL69" s="181"/>
      <c r="AM69" s="181"/>
      <c r="AN69" s="181"/>
      <c r="AO69" s="181"/>
      <c r="AP69" s="182"/>
    </row>
    <row r="70" spans="1:42" s="15" customFormat="1" ht="10.5" customHeight="1" x14ac:dyDescent="0.2">
      <c r="A70" s="144" t="s">
        <v>34</v>
      </c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181"/>
      <c r="AI70" s="181"/>
      <c r="AJ70" s="181"/>
      <c r="AK70" s="181"/>
      <c r="AL70" s="181"/>
      <c r="AM70" s="181"/>
      <c r="AN70" s="181"/>
      <c r="AO70" s="181"/>
      <c r="AP70" s="182"/>
    </row>
    <row r="71" spans="1:42" s="15" customFormat="1" ht="10.5" customHeight="1" x14ac:dyDescent="0.2">
      <c r="A71" s="180" t="s">
        <v>35</v>
      </c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46"/>
    </row>
    <row r="72" spans="1:42" s="15" customFormat="1" ht="10.5" customHeight="1" x14ac:dyDescent="0.2">
      <c r="A72" s="144" t="s">
        <v>100</v>
      </c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2"/>
    </row>
    <row r="73" spans="1:42" s="15" customFormat="1" ht="10.5" customHeight="1" x14ac:dyDescent="0.2">
      <c r="A73" s="147" t="s">
        <v>85</v>
      </c>
      <c r="B73" s="148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  <c r="AG73" s="148"/>
      <c r="AH73" s="148"/>
      <c r="AI73" s="148"/>
      <c r="AJ73" s="148"/>
      <c r="AK73" s="148"/>
      <c r="AL73" s="148"/>
      <c r="AM73" s="148"/>
      <c r="AN73" s="148"/>
      <c r="AO73" s="148"/>
      <c r="AP73" s="149"/>
    </row>
    <row r="74" spans="1:42" ht="11.1" customHeight="1" x14ac:dyDescent="0.2">
      <c r="A74" s="133" t="str">
        <f>"" &amp; vvv</f>
        <v/>
      </c>
      <c r="B74" s="133"/>
      <c r="C74" s="133"/>
      <c r="D74" s="133"/>
      <c r="E74" s="133"/>
      <c r="F74" s="133"/>
      <c r="G74" s="133"/>
      <c r="H74" s="133"/>
      <c r="J74" s="133"/>
      <c r="K74" s="133"/>
      <c r="L74" s="133"/>
      <c r="M74" s="133"/>
      <c r="N74" s="133"/>
      <c r="O74" s="133"/>
      <c r="P74" s="133"/>
      <c r="Q74" s="133"/>
      <c r="S74" s="133" t="str">
        <f>IF(ISERR((FIND(" ",aasd,1))),""&amp;aasd,MID(aasd,1,FIND(" ",aasd,1)) &amp; IF(ISERR(MID(aasd,FIND(" ",aasd,1)+1,1)),"",MID(aasd,FIND(" ",aasd,1)+1,1) &amp; ". " &amp; IF(ISERR(FIND(" ",aasd,FIND(" ",aasd,1)+1)),"",MID(aasd,FIND(" ",aasd,FIND(" ",aasd,1)+1)+1,1) &amp; ".")))</f>
        <v/>
      </c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G74" s="13"/>
      <c r="AH74" s="13"/>
      <c r="AI74" s="13"/>
      <c r="AJ74" s="13"/>
      <c r="AK74" s="13"/>
      <c r="AL74" s="13"/>
      <c r="AM74" s="13"/>
      <c r="AN74" s="13"/>
      <c r="AO74" s="13"/>
      <c r="AP74" s="13"/>
    </row>
    <row r="75" spans="1:42" ht="9.9499999999999993" customHeight="1" x14ac:dyDescent="0.2">
      <c r="A75" s="167" t="s">
        <v>27</v>
      </c>
      <c r="B75" s="167"/>
      <c r="C75" s="167"/>
      <c r="D75" s="167"/>
      <c r="E75" s="167"/>
      <c r="F75" s="167"/>
      <c r="G75" s="167"/>
      <c r="H75" s="167"/>
      <c r="J75" s="167" t="s">
        <v>64</v>
      </c>
      <c r="K75" s="167"/>
      <c r="L75" s="167"/>
      <c r="M75" s="167"/>
      <c r="N75" s="167"/>
      <c r="O75" s="167"/>
      <c r="P75" s="167"/>
      <c r="Q75" s="167"/>
      <c r="S75" s="167" t="s">
        <v>28</v>
      </c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G75" s="161"/>
      <c r="AH75" s="161"/>
      <c r="AI75" s="161"/>
      <c r="AJ75" s="161"/>
      <c r="AK75" s="161"/>
      <c r="AL75" s="161"/>
      <c r="AM75" s="161"/>
      <c r="AN75" s="161"/>
      <c r="AO75" s="161"/>
      <c r="AP75" s="161"/>
    </row>
    <row r="76" spans="1:42" ht="9.9499999999999993" customHeight="1" x14ac:dyDescent="0.2">
      <c r="A76" s="61"/>
      <c r="B76" s="61"/>
      <c r="C76" s="61"/>
      <c r="D76" s="61"/>
      <c r="E76" s="61"/>
      <c r="F76" s="61"/>
      <c r="G76" s="61"/>
      <c r="H76" s="61"/>
      <c r="J76" s="61"/>
      <c r="K76" s="61"/>
      <c r="L76" s="61"/>
      <c r="M76" s="61"/>
      <c r="N76" s="61"/>
      <c r="O76" s="61"/>
      <c r="P76" s="61"/>
      <c r="Q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</row>
    <row r="77" spans="1:42" s="15" customFormat="1" ht="10.5" customHeight="1" x14ac:dyDescent="0.2">
      <c r="A77" s="171" t="s">
        <v>26</v>
      </c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171"/>
      <c r="R77" s="171"/>
      <c r="S77" s="171"/>
      <c r="T77" s="171"/>
      <c r="U77" s="171"/>
      <c r="V77" s="171"/>
      <c r="W77" s="171"/>
      <c r="X77" s="171"/>
      <c r="Y77" s="171"/>
      <c r="Z77" s="171"/>
      <c r="AA77" s="171"/>
      <c r="AB77" s="171"/>
      <c r="AC77" s="171"/>
      <c r="AD77" s="171"/>
      <c r="AE77" s="171"/>
      <c r="AF77" s="171"/>
      <c r="AG77" s="171"/>
      <c r="AH77" s="171"/>
      <c r="AI77" s="171"/>
      <c r="AJ77" s="171"/>
      <c r="AK77" s="171"/>
      <c r="AL77" s="171"/>
      <c r="AM77" s="171"/>
      <c r="AN77" s="171"/>
      <c r="AO77" s="171"/>
      <c r="AP77" s="171"/>
    </row>
    <row r="78" spans="1:42" ht="9.9499999999999993" customHeight="1" x14ac:dyDescent="0.2">
      <c r="A78" s="170" t="s">
        <v>83</v>
      </c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170"/>
      <c r="Z78" s="170"/>
      <c r="AA78" s="170"/>
      <c r="AB78" s="170"/>
      <c r="AC78" s="170"/>
      <c r="AD78" s="170"/>
      <c r="AE78" s="170"/>
      <c r="AF78" s="170"/>
      <c r="AG78" s="170"/>
      <c r="AH78" s="170"/>
      <c r="AI78" s="170"/>
      <c r="AJ78" s="170"/>
      <c r="AK78" s="170"/>
      <c r="AL78" s="170"/>
      <c r="AM78" s="170"/>
      <c r="AN78" s="170"/>
      <c r="AO78" s="170"/>
      <c r="AP78" s="60"/>
    </row>
    <row r="79" spans="1:42" ht="9.9499999999999993" customHeight="1" x14ac:dyDescent="0.2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1"/>
    </row>
    <row r="80" spans="1:42" ht="11.1" customHeight="1" x14ac:dyDescent="0.2">
      <c r="A80" s="133" t="str">
        <f>"" &amp; vvv</f>
        <v/>
      </c>
      <c r="B80" s="133"/>
      <c r="C80" s="133"/>
      <c r="D80" s="133"/>
      <c r="E80" s="133"/>
      <c r="F80" s="133"/>
      <c r="G80" s="133"/>
      <c r="H80" s="133"/>
      <c r="J80" s="133"/>
      <c r="K80" s="133"/>
      <c r="L80" s="133"/>
      <c r="M80" s="133"/>
      <c r="N80" s="133"/>
      <c r="O80" s="133"/>
      <c r="P80" s="133"/>
      <c r="Q80" s="133"/>
      <c r="S80" s="133" t="str">
        <f>IF(ISERR((FIND(" ",C_FIO,1))),""&amp;C_FIO,MID(C_FIO,1,FIND(" ",C_FIO,1)) &amp; IF(ISERR(MID(C_FIO,FIND(" ",C_FIO,1)+1,1)),"",MID(C_FIO,FIND(" ",C_FIO,1)+1,1) &amp; ". " &amp; IF(ISERR(FIND(" ",C_FIO,FIND(" ",C_FIO,1)+1)),"",MID(C_FIO,FIND(" ",C_FIO,FIND(" ",C_FIO,1)+1)+1,1) &amp; ".")))</f>
        <v/>
      </c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G80" s="28"/>
      <c r="AH80" s="28"/>
      <c r="AI80" s="28"/>
      <c r="AJ80" s="28"/>
      <c r="AK80" s="28"/>
      <c r="AL80" s="28"/>
      <c r="AM80" s="28"/>
      <c r="AN80" s="28"/>
      <c r="AO80" s="28"/>
      <c r="AP80" s="28"/>
    </row>
    <row r="81" spans="1:42" ht="11.1" customHeight="1" x14ac:dyDescent="0.2">
      <c r="A81" s="167" t="s">
        <v>27</v>
      </c>
      <c r="B81" s="167"/>
      <c r="C81" s="167"/>
      <c r="D81" s="167"/>
      <c r="E81" s="167"/>
      <c r="F81" s="167"/>
      <c r="G81" s="167"/>
      <c r="H81" s="167"/>
      <c r="J81" s="167" t="s">
        <v>65</v>
      </c>
      <c r="K81" s="167"/>
      <c r="L81" s="167"/>
      <c r="M81" s="167"/>
      <c r="N81" s="167"/>
      <c r="O81" s="167"/>
      <c r="P81" s="167"/>
      <c r="Q81" s="167"/>
      <c r="S81" s="167" t="s">
        <v>28</v>
      </c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G81" s="28"/>
      <c r="AH81" s="28"/>
      <c r="AI81" s="28"/>
      <c r="AJ81" s="28"/>
      <c r="AK81" s="28"/>
      <c r="AL81" s="28"/>
      <c r="AM81" s="28"/>
      <c r="AN81" s="28"/>
      <c r="AO81" s="28"/>
      <c r="AP81" s="28"/>
    </row>
    <row r="82" spans="1:42" ht="9.9499999999999993" customHeight="1" x14ac:dyDescent="0.2">
      <c r="A82" s="150" t="s">
        <v>38</v>
      </c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  <c r="AM82" s="150"/>
      <c r="AN82" s="150"/>
      <c r="AO82" s="150"/>
      <c r="AP82" s="150"/>
    </row>
    <row r="83" spans="1:42" ht="9.9499999999999993" customHeight="1" x14ac:dyDescent="0.2">
      <c r="A83" s="116" t="s">
        <v>42</v>
      </c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8"/>
    </row>
    <row r="84" spans="1:42" ht="9.9499999999999993" customHeight="1" x14ac:dyDescent="0.2">
      <c r="A84" s="16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7"/>
    </row>
    <row r="85" spans="1:42" ht="9.9499999999999993" customHeight="1" x14ac:dyDescent="0.2">
      <c r="A85" s="168" t="str">
        <f>"" &amp; P_DOLG_1</f>
        <v/>
      </c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8"/>
      <c r="W85" s="163" t="str">
        <f>"" &amp; C_DATE_B</f>
        <v/>
      </c>
      <c r="X85" s="163"/>
      <c r="Y85" s="163"/>
      <c r="Z85" s="163"/>
      <c r="AA85" s="163"/>
      <c r="AB85" s="18"/>
      <c r="AC85" s="164"/>
      <c r="AD85" s="164"/>
      <c r="AE85" s="164"/>
      <c r="AF85" s="164"/>
      <c r="AG85" s="164"/>
      <c r="AH85" s="14"/>
      <c r="AI85" s="163" t="str">
        <f>IF(ISERR((FIND(" ",P_FIO_1,1)))," "&amp;P_FIO_1,MID(P_FIO_1,1,FIND(" ",P_FIO_1,1)) &amp; IF(ISERR(MID(P_FIO_1,FIND(" ",P_FIO_1,1)+1,1)),"",MID(P_FIO_1,FIND(" ",P_FIO_1,1)+1,1) &amp; ". " &amp; IF(ISERR(FIND(" ",P_FIO_1,FIND(" ",P_FIO_1,1)+1)),"",MID(P_FIO_1,FIND(" ",P_FIO_1,FIND(" ",P_FIO_1,1)+1)+1,1) &amp; ".")))</f>
        <v xml:space="preserve"> </v>
      </c>
      <c r="AJ85" s="163"/>
      <c r="AK85" s="163"/>
      <c r="AL85" s="163"/>
      <c r="AM85" s="163"/>
      <c r="AN85" s="163"/>
      <c r="AO85" s="163"/>
      <c r="AP85" s="169"/>
    </row>
    <row r="86" spans="1:42" ht="9.9499999999999993" customHeight="1" x14ac:dyDescent="0.2">
      <c r="A86" s="165" t="s">
        <v>39</v>
      </c>
      <c r="B86" s="160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20"/>
      <c r="W86" s="166" t="s">
        <v>27</v>
      </c>
      <c r="X86" s="166"/>
      <c r="Y86" s="166"/>
      <c r="Z86" s="166"/>
      <c r="AA86" s="166"/>
      <c r="AB86" s="20"/>
      <c r="AC86" s="160" t="s">
        <v>40</v>
      </c>
      <c r="AD86" s="160"/>
      <c r="AE86" s="160"/>
      <c r="AF86" s="160"/>
      <c r="AG86" s="160"/>
      <c r="AH86" s="19"/>
      <c r="AI86" s="160" t="s">
        <v>28</v>
      </c>
      <c r="AJ86" s="160"/>
      <c r="AK86" s="160"/>
      <c r="AL86" s="160"/>
      <c r="AM86" s="160"/>
      <c r="AN86" s="160"/>
      <c r="AO86" s="160"/>
      <c r="AP86" s="162"/>
    </row>
  </sheetData>
  <mergeCells count="192">
    <mergeCell ref="M28:N28"/>
    <mergeCell ref="AK32:AP32"/>
    <mergeCell ref="AA28:AB28"/>
    <mergeCell ref="A17:J21"/>
    <mergeCell ref="K33:O33"/>
    <mergeCell ref="T32:X32"/>
    <mergeCell ref="P33:AP33"/>
    <mergeCell ref="L23:O23"/>
    <mergeCell ref="Q23:T23"/>
    <mergeCell ref="V23:Y23"/>
    <mergeCell ref="AG28:AH28"/>
    <mergeCell ref="AI28:AJ28"/>
    <mergeCell ref="AK28:AL28"/>
    <mergeCell ref="AM28:AP28"/>
    <mergeCell ref="L24:O24"/>
    <mergeCell ref="AC28:AD28"/>
    <mergeCell ref="AE28:AF28"/>
    <mergeCell ref="K26:AP26"/>
    <mergeCell ref="Q31:U31"/>
    <mergeCell ref="W31:AE31"/>
    <mergeCell ref="AF31:AP31"/>
    <mergeCell ref="K32:O32"/>
    <mergeCell ref="P32:S32"/>
    <mergeCell ref="K29:P29"/>
    <mergeCell ref="Q29:W29"/>
    <mergeCell ref="X29:AP29"/>
    <mergeCell ref="A8:O8"/>
    <mergeCell ref="S17:Z17"/>
    <mergeCell ref="AA2:AP2"/>
    <mergeCell ref="AA3:AJ3"/>
    <mergeCell ref="AL3:AP3"/>
    <mergeCell ref="A5:AP5"/>
    <mergeCell ref="A6:AP6"/>
    <mergeCell ref="A7:AP7"/>
    <mergeCell ref="AA23:AF23"/>
    <mergeCell ref="AH23:AP23"/>
    <mergeCell ref="A23:J24"/>
    <mergeCell ref="G10:K10"/>
    <mergeCell ref="A22:J22"/>
    <mergeCell ref="L22:O22"/>
    <mergeCell ref="Q22:U22"/>
    <mergeCell ref="W22:Y22"/>
    <mergeCell ref="Z22:AF22"/>
    <mergeCell ref="AH22:AK22"/>
    <mergeCell ref="AM22:AP22"/>
    <mergeCell ref="A11:J11"/>
    <mergeCell ref="K11:AP11"/>
    <mergeCell ref="B12:J12"/>
    <mergeCell ref="L17:Q17"/>
    <mergeCell ref="B14:J14"/>
    <mergeCell ref="B15:J15"/>
    <mergeCell ref="A61:J61"/>
    <mergeCell ref="K61:N61"/>
    <mergeCell ref="O61:U61"/>
    <mergeCell ref="V61:Y61"/>
    <mergeCell ref="Z61:AF61"/>
    <mergeCell ref="AG61:AI61"/>
    <mergeCell ref="AJ61:AP61"/>
    <mergeCell ref="W57:AE57"/>
    <mergeCell ref="Q54:R54"/>
    <mergeCell ref="S54:T54"/>
    <mergeCell ref="AM54:AP54"/>
    <mergeCell ref="U54:V54"/>
    <mergeCell ref="W54:X54"/>
    <mergeCell ref="Y54:Z54"/>
    <mergeCell ref="AA54:AB54"/>
    <mergeCell ref="P59:AP59"/>
    <mergeCell ref="K55:P55"/>
    <mergeCell ref="Q55:W55"/>
    <mergeCell ref="X55:AP55"/>
    <mergeCell ref="AF57:AP57"/>
    <mergeCell ref="A56:J56"/>
    <mergeCell ref="L56:O56"/>
    <mergeCell ref="Q56:V56"/>
    <mergeCell ref="A55:J55"/>
    <mergeCell ref="S81:AE81"/>
    <mergeCell ref="A68:AP68"/>
    <mergeCell ref="A69:AP69"/>
    <mergeCell ref="A70:AP70"/>
    <mergeCell ref="A71:AP71"/>
    <mergeCell ref="A72:AP72"/>
    <mergeCell ref="A73:AP73"/>
    <mergeCell ref="A64:AP64"/>
    <mergeCell ref="A65:AP65"/>
    <mergeCell ref="A67:AP67"/>
    <mergeCell ref="A66:AP66"/>
    <mergeCell ref="Q28:R28"/>
    <mergeCell ref="S28:T28"/>
    <mergeCell ref="Y32:AE32"/>
    <mergeCell ref="AF32:AJ32"/>
    <mergeCell ref="A31:J33"/>
    <mergeCell ref="K31:O31"/>
    <mergeCell ref="AB17:AH17"/>
    <mergeCell ref="AJ17:AP17"/>
    <mergeCell ref="B13:J13"/>
    <mergeCell ref="A30:J30"/>
    <mergeCell ref="L30:O30"/>
    <mergeCell ref="Q30:V30"/>
    <mergeCell ref="A29:J29"/>
    <mergeCell ref="A25:AP25"/>
    <mergeCell ref="A27:AP27"/>
    <mergeCell ref="A28:B28"/>
    <mergeCell ref="C28:D28"/>
    <mergeCell ref="E28:F28"/>
    <mergeCell ref="G28:H28"/>
    <mergeCell ref="I28:J28"/>
    <mergeCell ref="K28:L28"/>
    <mergeCell ref="U28:V28"/>
    <mergeCell ref="W28:X28"/>
    <mergeCell ref="Y28:Z28"/>
    <mergeCell ref="AC86:AG86"/>
    <mergeCell ref="AG75:AP75"/>
    <mergeCell ref="J74:Q74"/>
    <mergeCell ref="S74:AE74"/>
    <mergeCell ref="AI86:AP86"/>
    <mergeCell ref="W85:AA85"/>
    <mergeCell ref="AC85:AG85"/>
    <mergeCell ref="A86:U86"/>
    <mergeCell ref="W86:AA86"/>
    <mergeCell ref="S75:AE75"/>
    <mergeCell ref="J75:Q75"/>
    <mergeCell ref="A75:H75"/>
    <mergeCell ref="A74:H74"/>
    <mergeCell ref="A85:U85"/>
    <mergeCell ref="AI85:AP85"/>
    <mergeCell ref="A81:H81"/>
    <mergeCell ref="J81:Q81"/>
    <mergeCell ref="A83:AP83"/>
    <mergeCell ref="S80:AE80"/>
    <mergeCell ref="J80:Q80"/>
    <mergeCell ref="A80:H80"/>
    <mergeCell ref="A78:AO78"/>
    <mergeCell ref="A77:AP77"/>
    <mergeCell ref="A82:AP82"/>
    <mergeCell ref="A57:J59"/>
    <mergeCell ref="K57:O57"/>
    <mergeCell ref="K58:O58"/>
    <mergeCell ref="P58:S58"/>
    <mergeCell ref="T58:X58"/>
    <mergeCell ref="Y58:AE58"/>
    <mergeCell ref="AF58:AJ58"/>
    <mergeCell ref="AK58:AP58"/>
    <mergeCell ref="K59:O59"/>
    <mergeCell ref="Q57:U57"/>
    <mergeCell ref="K52:AP52"/>
    <mergeCell ref="A53:AP53"/>
    <mergeCell ref="A54:B54"/>
    <mergeCell ref="C54:D54"/>
    <mergeCell ref="A36:AP36"/>
    <mergeCell ref="A50:AP50"/>
    <mergeCell ref="E54:F54"/>
    <mergeCell ref="AE54:AF54"/>
    <mergeCell ref="AG54:AH54"/>
    <mergeCell ref="AI54:AJ54"/>
    <mergeCell ref="AK54:AL54"/>
    <mergeCell ref="AC54:AD54"/>
    <mergeCell ref="A42:AP42"/>
    <mergeCell ref="A43:AP43"/>
    <mergeCell ref="A51:AP51"/>
    <mergeCell ref="A40:AP40"/>
    <mergeCell ref="A41:AP41"/>
    <mergeCell ref="A52:J52"/>
    <mergeCell ref="K54:L54"/>
    <mergeCell ref="M54:N54"/>
    <mergeCell ref="O54:P54"/>
    <mergeCell ref="I54:J54"/>
    <mergeCell ref="G54:H54"/>
    <mergeCell ref="A45:B45"/>
    <mergeCell ref="Y1:AP1"/>
    <mergeCell ref="C45:AP45"/>
    <mergeCell ref="A46:AP46"/>
    <mergeCell ref="A47:AP47"/>
    <mergeCell ref="A48:AP48"/>
    <mergeCell ref="A49:AP49"/>
    <mergeCell ref="A35:J35"/>
    <mergeCell ref="K35:N35"/>
    <mergeCell ref="O35:U35"/>
    <mergeCell ref="V35:Y35"/>
    <mergeCell ref="Z35:AF35"/>
    <mergeCell ref="AG35:AI35"/>
    <mergeCell ref="A38:B39"/>
    <mergeCell ref="C38:AP38"/>
    <mergeCell ref="A37:AP37"/>
    <mergeCell ref="C39:Y39"/>
    <mergeCell ref="AB39:AP39"/>
    <mergeCell ref="Z39:AA39"/>
    <mergeCell ref="AJ35:AP35"/>
    <mergeCell ref="G9:M9"/>
    <mergeCell ref="O9:U9"/>
    <mergeCell ref="O10:Q10"/>
    <mergeCell ref="A26:J26"/>
    <mergeCell ref="O28:P28"/>
  </mergeCells>
  <phoneticPr fontId="0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K1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60</vt:i4>
      </vt:variant>
    </vt:vector>
  </HeadingPairs>
  <TitlesOfParts>
    <vt:vector size="61" baseType="lpstr">
      <vt:lpstr>Бланк</vt:lpstr>
      <vt:lpstr>A_BIRTHDAY</vt:lpstr>
      <vt:lpstr>A_BIRTHPLACE</vt:lpstr>
      <vt:lpstr>A_DATE</vt:lpstr>
      <vt:lpstr>A_DOCDATE</vt:lpstr>
      <vt:lpstr>A_DOCNUM</vt:lpstr>
      <vt:lpstr>A_DOCPLACE</vt:lpstr>
      <vt:lpstr>A_DOCPLACE_P</vt:lpstr>
      <vt:lpstr>A_DOCTYPE</vt:lpstr>
      <vt:lpstr>A_FACTORY_NAME</vt:lpstr>
      <vt:lpstr>A_FIO</vt:lpstr>
      <vt:lpstr>A_INN</vt:lpstr>
      <vt:lpstr>A_NUM</vt:lpstr>
      <vt:lpstr>A_PHONE</vt:lpstr>
      <vt:lpstr>A_PHONE_M</vt:lpstr>
      <vt:lpstr>A_POSTADDR</vt:lpstr>
      <vt:lpstr>A_REGADDR</vt:lpstr>
      <vt:lpstr>A_RESIDENT</vt:lpstr>
      <vt:lpstr>A_SEX</vt:lpstr>
      <vt:lpstr>aasd</vt:lpstr>
      <vt:lpstr>asd</vt:lpstr>
      <vt:lpstr>C_BIRTHDAY</vt:lpstr>
      <vt:lpstr>C_BIRTHPLACE</vt:lpstr>
      <vt:lpstr>C_DATE</vt:lpstr>
      <vt:lpstr>C_DATE_B</vt:lpstr>
      <vt:lpstr>C_DATE_E</vt:lpstr>
      <vt:lpstr>C_DOCDATE</vt:lpstr>
      <vt:lpstr>C_DOCNUM</vt:lpstr>
      <vt:lpstr>C_DOCPLACE</vt:lpstr>
      <vt:lpstr>C_DOCPLACE_P</vt:lpstr>
      <vt:lpstr>C_DOCTYPE</vt:lpstr>
      <vt:lpstr>C_FACTORY_NAME</vt:lpstr>
      <vt:lpstr>C_FIO</vt:lpstr>
      <vt:lpstr>C_FIOLATIN</vt:lpstr>
      <vt:lpstr>C_INN</vt:lpstr>
      <vt:lpstr>C_NUM</vt:lpstr>
      <vt:lpstr>C_PHONE</vt:lpstr>
      <vt:lpstr>C_PHONE_M</vt:lpstr>
      <vt:lpstr>C_POSTADDR</vt:lpstr>
      <vt:lpstr>C_PRIORITY</vt:lpstr>
      <vt:lpstr>C_REASON</vt:lpstr>
      <vt:lpstr>C_REGADDR</vt:lpstr>
      <vt:lpstr>C_RESIDENT</vt:lpstr>
      <vt:lpstr>C_SECRET</vt:lpstr>
      <vt:lpstr>C_SEX</vt:lpstr>
      <vt:lpstr>D_NUM</vt:lpstr>
      <vt:lpstr>D_TYPE</vt:lpstr>
      <vt:lpstr>kjlk</vt:lpstr>
      <vt:lpstr>P_DOLG_1</vt:lpstr>
      <vt:lpstr>P_DOLG_2</vt:lpstr>
      <vt:lpstr>P_DOLG_3</vt:lpstr>
      <vt:lpstr>P_DOLG_4</vt:lpstr>
      <vt:lpstr>P_DOLG_5</vt:lpstr>
      <vt:lpstr>P_FIO_1</vt:lpstr>
      <vt:lpstr>P_FIO_2</vt:lpstr>
      <vt:lpstr>P_FIO_3</vt:lpstr>
      <vt:lpstr>P_FIO_4</vt:lpstr>
      <vt:lpstr>P_FIO_5</vt:lpstr>
      <vt:lpstr>qwe</vt:lpstr>
      <vt:lpstr>vvv</vt:lpstr>
      <vt:lpstr>Z_DATE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Тарасова Альбина Анатольевна</dc:creator>
  <cp:lastModifiedBy>Колышкина Елена Александровна</cp:lastModifiedBy>
  <cp:lastPrinted>2021-10-01T14:49:18Z</cp:lastPrinted>
  <dcterms:created xsi:type="dcterms:W3CDTF">1996-10-08T23:32:33Z</dcterms:created>
  <dcterms:modified xsi:type="dcterms:W3CDTF">2021-10-15T11:45:48Z</dcterms:modified>
</cp:coreProperties>
</file>